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activeTab="1"/>
  </bookViews>
  <sheets>
    <sheet name="Rekapitulace stavby" sheetId="1" r:id="rId1"/>
    <sheet name="20-10 - OPRAVA SCHODIŠTĚ,..." sheetId="2" r:id="rId2"/>
  </sheets>
  <definedNames>
    <definedName name="_xlnm._FilterDatabase" localSheetId="1" hidden="1">'20-10 - OPRAVA SCHODIŠTĚ,...'!$C$136:$K$529</definedName>
    <definedName name="_xlnm.Print_Titles" localSheetId="1">'20-10 - OPRAVA SCHODIŠTĚ,...'!$136:$136</definedName>
    <definedName name="_xlnm.Print_Titles" localSheetId="0">'Rekapitulace stavby'!$92:$92</definedName>
    <definedName name="_xlnm.Print_Area" localSheetId="1">'20-10 - OPRAVA SCHODIŠTĚ,...'!$C$4:$J$76,'20-10 - OPRAVA SCHODIŠTĚ,...'!$C$82:$J$120,'20-10 - OPRAVA SCHODIŠTĚ,...'!$C$126:$K$529</definedName>
    <definedName name="_xlnm.Print_Area" localSheetId="0">'Rekapitulace stavby'!$D$4:$AO$76,'Rekapitulace stavby'!$C$82:$AQ$96</definedName>
  </definedNames>
  <calcPr calcId="145621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529" i="2"/>
  <c r="BH529" i="2"/>
  <c r="BG529" i="2"/>
  <c r="BF529" i="2"/>
  <c r="T529" i="2"/>
  <c r="T528" i="2"/>
  <c r="R529" i="2"/>
  <c r="R528" i="2"/>
  <c r="P529" i="2"/>
  <c r="P528" i="2"/>
  <c r="BK529" i="2"/>
  <c r="BK528" i="2" s="1"/>
  <c r="J528" i="2" s="1"/>
  <c r="J119" i="2" s="1"/>
  <c r="J529" i="2"/>
  <c r="BE529" i="2"/>
  <c r="BI527" i="2"/>
  <c r="BH527" i="2"/>
  <c r="BG527" i="2"/>
  <c r="BF527" i="2"/>
  <c r="T527" i="2"/>
  <c r="T526" i="2"/>
  <c r="R527" i="2"/>
  <c r="R526" i="2" s="1"/>
  <c r="P527" i="2"/>
  <c r="P526" i="2"/>
  <c r="BK527" i="2"/>
  <c r="BK526" i="2" s="1"/>
  <c r="J526" i="2" s="1"/>
  <c r="J118" i="2" s="1"/>
  <c r="J527" i="2"/>
  <c r="BE527" i="2"/>
  <c r="BI525" i="2"/>
  <c r="BH525" i="2"/>
  <c r="BG525" i="2"/>
  <c r="BF525" i="2"/>
  <c r="T525" i="2"/>
  <c r="T524" i="2"/>
  <c r="R525" i="2"/>
  <c r="R524" i="2" s="1"/>
  <c r="P525" i="2"/>
  <c r="P524" i="2"/>
  <c r="BK525" i="2"/>
  <c r="BK524" i="2" s="1"/>
  <c r="J524" i="2" s="1"/>
  <c r="J117" i="2" s="1"/>
  <c r="J525" i="2"/>
  <c r="BE525" i="2"/>
  <c r="BI523" i="2"/>
  <c r="BH523" i="2"/>
  <c r="BG523" i="2"/>
  <c r="BF523" i="2"/>
  <c r="T523" i="2"/>
  <c r="T522" i="2"/>
  <c r="T521" i="2"/>
  <c r="R523" i="2"/>
  <c r="R522" i="2" s="1"/>
  <c r="R521" i="2" s="1"/>
  <c r="P523" i="2"/>
  <c r="P522" i="2" s="1"/>
  <c r="P521" i="2" s="1"/>
  <c r="BK523" i="2"/>
  <c r="BK522" i="2"/>
  <c r="J522" i="2" s="1"/>
  <c r="J116" i="2" s="1"/>
  <c r="J523" i="2"/>
  <c r="BE523" i="2" s="1"/>
  <c r="BI518" i="2"/>
  <c r="BH518" i="2"/>
  <c r="BG518" i="2"/>
  <c r="BF518" i="2"/>
  <c r="T518" i="2"/>
  <c r="T517" i="2" s="1"/>
  <c r="R518" i="2"/>
  <c r="R517" i="2"/>
  <c r="P518" i="2"/>
  <c r="P517" i="2" s="1"/>
  <c r="BK518" i="2"/>
  <c r="BK517" i="2"/>
  <c r="J517" i="2"/>
  <c r="J114" i="2" s="1"/>
  <c r="J518" i="2"/>
  <c r="BE518" i="2" s="1"/>
  <c r="BI515" i="2"/>
  <c r="BH515" i="2"/>
  <c r="BG515" i="2"/>
  <c r="BF515" i="2"/>
  <c r="T515" i="2"/>
  <c r="R515" i="2"/>
  <c r="P515" i="2"/>
  <c r="BK515" i="2"/>
  <c r="J515" i="2"/>
  <c r="BE515" i="2" s="1"/>
  <c r="BI513" i="2"/>
  <c r="BH513" i="2"/>
  <c r="BG513" i="2"/>
  <c r="BF513" i="2"/>
  <c r="T513" i="2"/>
  <c r="T512" i="2" s="1"/>
  <c r="R513" i="2"/>
  <c r="R512" i="2" s="1"/>
  <c r="P513" i="2"/>
  <c r="P512" i="2" s="1"/>
  <c r="BK513" i="2"/>
  <c r="BK512" i="2" s="1"/>
  <c r="J512" i="2" s="1"/>
  <c r="J113" i="2" s="1"/>
  <c r="J513" i="2"/>
  <c r="BE513" i="2"/>
  <c r="BI510" i="2"/>
  <c r="BH510" i="2"/>
  <c r="BG510" i="2"/>
  <c r="BF510" i="2"/>
  <c r="T510" i="2"/>
  <c r="R510" i="2"/>
  <c r="P510" i="2"/>
  <c r="BK510" i="2"/>
  <c r="J510" i="2"/>
  <c r="BE510" i="2" s="1"/>
  <c r="BI504" i="2"/>
  <c r="BH504" i="2"/>
  <c r="BG504" i="2"/>
  <c r="BF504" i="2"/>
  <c r="T504" i="2"/>
  <c r="T503" i="2" s="1"/>
  <c r="R504" i="2"/>
  <c r="R503" i="2" s="1"/>
  <c r="P504" i="2"/>
  <c r="P503" i="2" s="1"/>
  <c r="BK504" i="2"/>
  <c r="BK503" i="2" s="1"/>
  <c r="J503" i="2" s="1"/>
  <c r="J112" i="2" s="1"/>
  <c r="J504" i="2"/>
  <c r="BE504" i="2" s="1"/>
  <c r="BI501" i="2"/>
  <c r="BH501" i="2"/>
  <c r="BG501" i="2"/>
  <c r="BF501" i="2"/>
  <c r="T501" i="2"/>
  <c r="R501" i="2"/>
  <c r="P501" i="2"/>
  <c r="BK501" i="2"/>
  <c r="J501" i="2"/>
  <c r="BE501" i="2" s="1"/>
  <c r="BI500" i="2"/>
  <c r="BH500" i="2"/>
  <c r="BG500" i="2"/>
  <c r="BF500" i="2"/>
  <c r="T500" i="2"/>
  <c r="T499" i="2" s="1"/>
  <c r="R500" i="2"/>
  <c r="R499" i="2" s="1"/>
  <c r="P500" i="2"/>
  <c r="P499" i="2" s="1"/>
  <c r="BK500" i="2"/>
  <c r="BK499" i="2" s="1"/>
  <c r="J499" i="2" s="1"/>
  <c r="J111" i="2" s="1"/>
  <c r="J500" i="2"/>
  <c r="BE500" i="2"/>
  <c r="BI498" i="2"/>
  <c r="BH498" i="2"/>
  <c r="BG498" i="2"/>
  <c r="BF498" i="2"/>
  <c r="T498" i="2"/>
  <c r="R498" i="2"/>
  <c r="P498" i="2"/>
  <c r="BK498" i="2"/>
  <c r="J498" i="2"/>
  <c r="BE498" i="2"/>
  <c r="BI492" i="2"/>
  <c r="BH492" i="2"/>
  <c r="BG492" i="2"/>
  <c r="BF492" i="2"/>
  <c r="T492" i="2"/>
  <c r="R492" i="2"/>
  <c r="P492" i="2"/>
  <c r="BK492" i="2"/>
  <c r="J492" i="2"/>
  <c r="BE492" i="2" s="1"/>
  <c r="BI491" i="2"/>
  <c r="BH491" i="2"/>
  <c r="BG491" i="2"/>
  <c r="BF491" i="2"/>
  <c r="T491" i="2"/>
  <c r="R491" i="2"/>
  <c r="P491" i="2"/>
  <c r="BK491" i="2"/>
  <c r="J491" i="2"/>
  <c r="BE491" i="2"/>
  <c r="BI485" i="2"/>
  <c r="BH485" i="2"/>
  <c r="BG485" i="2"/>
  <c r="BF485" i="2"/>
  <c r="T485" i="2"/>
  <c r="R485" i="2"/>
  <c r="P485" i="2"/>
  <c r="BK485" i="2"/>
  <c r="J485" i="2"/>
  <c r="BE485" i="2" s="1"/>
  <c r="BI483" i="2"/>
  <c r="BH483" i="2"/>
  <c r="BG483" i="2"/>
  <c r="BF483" i="2"/>
  <c r="T483" i="2"/>
  <c r="R483" i="2"/>
  <c r="P483" i="2"/>
  <c r="P478" i="2" s="1"/>
  <c r="BK483" i="2"/>
  <c r="J483" i="2"/>
  <c r="BE483" i="2"/>
  <c r="BI481" i="2"/>
  <c r="BH481" i="2"/>
  <c r="BG481" i="2"/>
  <c r="BF481" i="2"/>
  <c r="T481" i="2"/>
  <c r="T478" i="2" s="1"/>
  <c r="R481" i="2"/>
  <c r="P481" i="2"/>
  <c r="BK481" i="2"/>
  <c r="J481" i="2"/>
  <c r="BE481" i="2"/>
  <c r="BI479" i="2"/>
  <c r="BH479" i="2"/>
  <c r="BG479" i="2"/>
  <c r="BF479" i="2"/>
  <c r="T479" i="2"/>
  <c r="R479" i="2"/>
  <c r="R478" i="2"/>
  <c r="P479" i="2"/>
  <c r="BK479" i="2"/>
  <c r="BK478" i="2"/>
  <c r="J478" i="2" s="1"/>
  <c r="J110" i="2" s="1"/>
  <c r="J479" i="2"/>
  <c r="BE479" i="2"/>
  <c r="BI475" i="2"/>
  <c r="BH475" i="2"/>
  <c r="BG475" i="2"/>
  <c r="BF475" i="2"/>
  <c r="T475" i="2"/>
  <c r="R475" i="2"/>
  <c r="P475" i="2"/>
  <c r="BK475" i="2"/>
  <c r="J475" i="2"/>
  <c r="BE475" i="2"/>
  <c r="BI472" i="2"/>
  <c r="BH472" i="2"/>
  <c r="BG472" i="2"/>
  <c r="BF472" i="2"/>
  <c r="T472" i="2"/>
  <c r="R472" i="2"/>
  <c r="R467" i="2" s="1"/>
  <c r="P472" i="2"/>
  <c r="BK472" i="2"/>
  <c r="J472" i="2"/>
  <c r="BE472" i="2"/>
  <c r="BI471" i="2"/>
  <c r="BH471" i="2"/>
  <c r="BG471" i="2"/>
  <c r="BF471" i="2"/>
  <c r="T471" i="2"/>
  <c r="R471" i="2"/>
  <c r="P471" i="2"/>
  <c r="BK471" i="2"/>
  <c r="BK467" i="2" s="1"/>
  <c r="J467" i="2" s="1"/>
  <c r="J109" i="2" s="1"/>
  <c r="J471" i="2"/>
  <c r="BE471" i="2"/>
  <c r="BI468" i="2"/>
  <c r="BH468" i="2"/>
  <c r="BG468" i="2"/>
  <c r="BF468" i="2"/>
  <c r="T468" i="2"/>
  <c r="T467" i="2"/>
  <c r="R468" i="2"/>
  <c r="P468" i="2"/>
  <c r="P467" i="2"/>
  <c r="BK468" i="2"/>
  <c r="J468" i="2"/>
  <c r="BE468" i="2" s="1"/>
  <c r="BI464" i="2"/>
  <c r="BH464" i="2"/>
  <c r="BG464" i="2"/>
  <c r="BF464" i="2"/>
  <c r="T464" i="2"/>
  <c r="R464" i="2"/>
  <c r="R457" i="2" s="1"/>
  <c r="P464" i="2"/>
  <c r="BK464" i="2"/>
  <c r="J464" i="2"/>
  <c r="BE464" i="2"/>
  <c r="BI461" i="2"/>
  <c r="BH461" i="2"/>
  <c r="BG461" i="2"/>
  <c r="BF461" i="2"/>
  <c r="T461" i="2"/>
  <c r="R461" i="2"/>
  <c r="P461" i="2"/>
  <c r="BK461" i="2"/>
  <c r="BK457" i="2" s="1"/>
  <c r="J457" i="2" s="1"/>
  <c r="J108" i="2" s="1"/>
  <c r="J461" i="2"/>
  <c r="BE461" i="2"/>
  <c r="BI458" i="2"/>
  <c r="BH458" i="2"/>
  <c r="BG458" i="2"/>
  <c r="BF458" i="2"/>
  <c r="T458" i="2"/>
  <c r="T457" i="2"/>
  <c r="R458" i="2"/>
  <c r="P458" i="2"/>
  <c r="P457" i="2"/>
  <c r="BK458" i="2"/>
  <c r="J458" i="2"/>
  <c r="BE458" i="2" s="1"/>
  <c r="BI454" i="2"/>
  <c r="BH454" i="2"/>
  <c r="BG454" i="2"/>
  <c r="BF454" i="2"/>
  <c r="T454" i="2"/>
  <c r="T450" i="2" s="1"/>
  <c r="R454" i="2"/>
  <c r="P454" i="2"/>
  <c r="BK454" i="2"/>
  <c r="J454" i="2"/>
  <c r="BE454" i="2"/>
  <c r="BI451" i="2"/>
  <c r="BH451" i="2"/>
  <c r="BG451" i="2"/>
  <c r="BF451" i="2"/>
  <c r="T451" i="2"/>
  <c r="R451" i="2"/>
  <c r="R450" i="2" s="1"/>
  <c r="R449" i="2" s="1"/>
  <c r="P451" i="2"/>
  <c r="P450" i="2"/>
  <c r="P449" i="2" s="1"/>
  <c r="BK451" i="2"/>
  <c r="BK450" i="2"/>
  <c r="BK449" i="2" s="1"/>
  <c r="J449" i="2" s="1"/>
  <c r="J106" i="2" s="1"/>
  <c r="J450" i="2"/>
  <c r="J107" i="2" s="1"/>
  <c r="J451" i="2"/>
  <c r="BE451" i="2"/>
  <c r="BI448" i="2"/>
  <c r="BH448" i="2"/>
  <c r="BG448" i="2"/>
  <c r="BF448" i="2"/>
  <c r="T448" i="2"/>
  <c r="T447" i="2"/>
  <c r="R448" i="2"/>
  <c r="R447" i="2"/>
  <c r="P448" i="2"/>
  <c r="P447" i="2"/>
  <c r="BK448" i="2"/>
  <c r="BK447" i="2"/>
  <c r="J447" i="2"/>
  <c r="J105" i="2" s="1"/>
  <c r="J448" i="2"/>
  <c r="BE448" i="2" s="1"/>
  <c r="BI445" i="2"/>
  <c r="BH445" i="2"/>
  <c r="BG445" i="2"/>
  <c r="BF445" i="2"/>
  <c r="T445" i="2"/>
  <c r="R445" i="2"/>
  <c r="P445" i="2"/>
  <c r="BK445" i="2"/>
  <c r="J445" i="2"/>
  <c r="BE445" i="2"/>
  <c r="BI443" i="2"/>
  <c r="BH443" i="2"/>
  <c r="BG443" i="2"/>
  <c r="BF443" i="2"/>
  <c r="T443" i="2"/>
  <c r="R443" i="2"/>
  <c r="P443" i="2"/>
  <c r="BK443" i="2"/>
  <c r="J443" i="2"/>
  <c r="BE443" i="2"/>
  <c r="BI441" i="2"/>
  <c r="BH441" i="2"/>
  <c r="BG441" i="2"/>
  <c r="BF441" i="2"/>
  <c r="T441" i="2"/>
  <c r="R441" i="2"/>
  <c r="P441" i="2"/>
  <c r="BK441" i="2"/>
  <c r="J441" i="2"/>
  <c r="BE441" i="2"/>
  <c r="BI439" i="2"/>
  <c r="BH439" i="2"/>
  <c r="BG439" i="2"/>
  <c r="BF439" i="2"/>
  <c r="T439" i="2"/>
  <c r="R439" i="2"/>
  <c r="P439" i="2"/>
  <c r="BK439" i="2"/>
  <c r="J439" i="2"/>
  <c r="BE439" i="2"/>
  <c r="BI438" i="2"/>
  <c r="BH438" i="2"/>
  <c r="BG438" i="2"/>
  <c r="BF438" i="2"/>
  <c r="T438" i="2"/>
  <c r="R438" i="2"/>
  <c r="R434" i="2" s="1"/>
  <c r="P438" i="2"/>
  <c r="BK438" i="2"/>
  <c r="J438" i="2"/>
  <c r="BE438" i="2"/>
  <c r="BI436" i="2"/>
  <c r="BH436" i="2"/>
  <c r="BG436" i="2"/>
  <c r="BF436" i="2"/>
  <c r="T436" i="2"/>
  <c r="R436" i="2"/>
  <c r="P436" i="2"/>
  <c r="BK436" i="2"/>
  <c r="BK434" i="2" s="1"/>
  <c r="J434" i="2" s="1"/>
  <c r="J104" i="2" s="1"/>
  <c r="J436" i="2"/>
  <c r="BE436" i="2"/>
  <c r="BI435" i="2"/>
  <c r="BH435" i="2"/>
  <c r="BG435" i="2"/>
  <c r="BF435" i="2"/>
  <c r="T435" i="2"/>
  <c r="T434" i="2"/>
  <c r="R435" i="2"/>
  <c r="P435" i="2"/>
  <c r="P434" i="2"/>
  <c r="BK435" i="2"/>
  <c r="J435" i="2"/>
  <c r="BE435" i="2" s="1"/>
  <c r="BI428" i="2"/>
  <c r="BH428" i="2"/>
  <c r="BG428" i="2"/>
  <c r="BF428" i="2"/>
  <c r="T428" i="2"/>
  <c r="R428" i="2"/>
  <c r="P428" i="2"/>
  <c r="BK428" i="2"/>
  <c r="J428" i="2"/>
  <c r="BE428" i="2"/>
  <c r="BI425" i="2"/>
  <c r="BH425" i="2"/>
  <c r="BG425" i="2"/>
  <c r="BF425" i="2"/>
  <c r="T425" i="2"/>
  <c r="R425" i="2"/>
  <c r="P425" i="2"/>
  <c r="BK425" i="2"/>
  <c r="J425" i="2"/>
  <c r="BE425" i="2"/>
  <c r="BI422" i="2"/>
  <c r="BH422" i="2"/>
  <c r="BG422" i="2"/>
  <c r="BF422" i="2"/>
  <c r="T422" i="2"/>
  <c r="R422" i="2"/>
  <c r="P422" i="2"/>
  <c r="BK422" i="2"/>
  <c r="J422" i="2"/>
  <c r="BE422" i="2"/>
  <c r="BI419" i="2"/>
  <c r="BH419" i="2"/>
  <c r="BG419" i="2"/>
  <c r="BF419" i="2"/>
  <c r="T419" i="2"/>
  <c r="R419" i="2"/>
  <c r="P419" i="2"/>
  <c r="BK419" i="2"/>
  <c r="J419" i="2"/>
  <c r="BE419" i="2"/>
  <c r="BI413" i="2"/>
  <c r="BH413" i="2"/>
  <c r="BG413" i="2"/>
  <c r="BF413" i="2"/>
  <c r="T413" i="2"/>
  <c r="R413" i="2"/>
  <c r="P413" i="2"/>
  <c r="BK413" i="2"/>
  <c r="J413" i="2"/>
  <c r="BE413" i="2"/>
  <c r="BI410" i="2"/>
  <c r="BH410" i="2"/>
  <c r="BG410" i="2"/>
  <c r="BF410" i="2"/>
  <c r="T410" i="2"/>
  <c r="R410" i="2"/>
  <c r="P410" i="2"/>
  <c r="BK410" i="2"/>
  <c r="J410" i="2"/>
  <c r="BE410" i="2"/>
  <c r="BI407" i="2"/>
  <c r="BH407" i="2"/>
  <c r="BG407" i="2"/>
  <c r="BF407" i="2"/>
  <c r="T407" i="2"/>
  <c r="R407" i="2"/>
  <c r="P407" i="2"/>
  <c r="BK407" i="2"/>
  <c r="J407" i="2"/>
  <c r="BE407" i="2"/>
  <c r="BI401" i="2"/>
  <c r="BH401" i="2"/>
  <c r="BG401" i="2"/>
  <c r="BF401" i="2"/>
  <c r="T401" i="2"/>
  <c r="R401" i="2"/>
  <c r="P401" i="2"/>
  <c r="BK401" i="2"/>
  <c r="J401" i="2"/>
  <c r="BE401" i="2"/>
  <c r="BI395" i="2"/>
  <c r="BH395" i="2"/>
  <c r="BG395" i="2"/>
  <c r="BF395" i="2"/>
  <c r="T395" i="2"/>
  <c r="R395" i="2"/>
  <c r="P395" i="2"/>
  <c r="BK395" i="2"/>
  <c r="J395" i="2"/>
  <c r="BE395" i="2"/>
  <c r="BI394" i="2"/>
  <c r="BH394" i="2"/>
  <c r="BG394" i="2"/>
  <c r="BF394" i="2"/>
  <c r="T394" i="2"/>
  <c r="R394" i="2"/>
  <c r="P394" i="2"/>
  <c r="BK394" i="2"/>
  <c r="J394" i="2"/>
  <c r="BE394" i="2"/>
  <c r="BI391" i="2"/>
  <c r="BH391" i="2"/>
  <c r="BG391" i="2"/>
  <c r="BF391" i="2"/>
  <c r="T391" i="2"/>
  <c r="R391" i="2"/>
  <c r="P391" i="2"/>
  <c r="BK391" i="2"/>
  <c r="J391" i="2"/>
  <c r="BE391" i="2"/>
  <c r="BI385" i="2"/>
  <c r="BH385" i="2"/>
  <c r="BG385" i="2"/>
  <c r="BF385" i="2"/>
  <c r="T385" i="2"/>
  <c r="R385" i="2"/>
  <c r="P385" i="2"/>
  <c r="BK385" i="2"/>
  <c r="J385" i="2"/>
  <c r="BE385" i="2"/>
  <c r="BI379" i="2"/>
  <c r="BH379" i="2"/>
  <c r="BG379" i="2"/>
  <c r="BF379" i="2"/>
  <c r="T379" i="2"/>
  <c r="R379" i="2"/>
  <c r="P379" i="2"/>
  <c r="BK379" i="2"/>
  <c r="J379" i="2"/>
  <c r="BE379" i="2"/>
  <c r="BI378" i="2"/>
  <c r="BH378" i="2"/>
  <c r="BG378" i="2"/>
  <c r="BF378" i="2"/>
  <c r="T378" i="2"/>
  <c r="T377" i="2"/>
  <c r="R378" i="2"/>
  <c r="R377" i="2"/>
  <c r="P378" i="2"/>
  <c r="P377" i="2"/>
  <c r="BK378" i="2"/>
  <c r="BK377" i="2"/>
  <c r="J377" i="2" s="1"/>
  <c r="J103" i="2" s="1"/>
  <c r="J378" i="2"/>
  <c r="BE378" i="2" s="1"/>
  <c r="BI374" i="2"/>
  <c r="BH374" i="2"/>
  <c r="BG374" i="2"/>
  <c r="BF374" i="2"/>
  <c r="T374" i="2"/>
  <c r="R374" i="2"/>
  <c r="P374" i="2"/>
  <c r="BK374" i="2"/>
  <c r="J374" i="2"/>
  <c r="BE374" i="2"/>
  <c r="BI373" i="2"/>
  <c r="BH373" i="2"/>
  <c r="BG373" i="2"/>
  <c r="BF373" i="2"/>
  <c r="T373" i="2"/>
  <c r="R373" i="2"/>
  <c r="P373" i="2"/>
  <c r="BK373" i="2"/>
  <c r="J373" i="2"/>
  <c r="BE373" i="2"/>
  <c r="BI370" i="2"/>
  <c r="BH370" i="2"/>
  <c r="BG370" i="2"/>
  <c r="BF370" i="2"/>
  <c r="T370" i="2"/>
  <c r="R370" i="2"/>
  <c r="P370" i="2"/>
  <c r="BK370" i="2"/>
  <c r="J370" i="2"/>
  <c r="BE370" i="2"/>
  <c r="BI364" i="2"/>
  <c r="BH364" i="2"/>
  <c r="BG364" i="2"/>
  <c r="BF364" i="2"/>
  <c r="T364" i="2"/>
  <c r="R364" i="2"/>
  <c r="P364" i="2"/>
  <c r="BK364" i="2"/>
  <c r="J364" i="2"/>
  <c r="BE364" i="2"/>
  <c r="BI361" i="2"/>
  <c r="BH361" i="2"/>
  <c r="BG361" i="2"/>
  <c r="BF361" i="2"/>
  <c r="T361" i="2"/>
  <c r="R361" i="2"/>
  <c r="P361" i="2"/>
  <c r="BK361" i="2"/>
  <c r="J361" i="2"/>
  <c r="BE361" i="2"/>
  <c r="BI355" i="2"/>
  <c r="BH355" i="2"/>
  <c r="BG355" i="2"/>
  <c r="BF355" i="2"/>
  <c r="T355" i="2"/>
  <c r="R355" i="2"/>
  <c r="P355" i="2"/>
  <c r="BK355" i="2"/>
  <c r="J355" i="2"/>
  <c r="BE355" i="2"/>
  <c r="BI352" i="2"/>
  <c r="BH352" i="2"/>
  <c r="BG352" i="2"/>
  <c r="BF352" i="2"/>
  <c r="T352" i="2"/>
  <c r="R352" i="2"/>
  <c r="P352" i="2"/>
  <c r="BK352" i="2"/>
  <c r="J352" i="2"/>
  <c r="BE352" i="2"/>
  <c r="BI351" i="2"/>
  <c r="BH351" i="2"/>
  <c r="BG351" i="2"/>
  <c r="BF351" i="2"/>
  <c r="T351" i="2"/>
  <c r="R351" i="2"/>
  <c r="P351" i="2"/>
  <c r="BK351" i="2"/>
  <c r="J351" i="2"/>
  <c r="BE351" i="2"/>
  <c r="BI348" i="2"/>
  <c r="BH348" i="2"/>
  <c r="BG348" i="2"/>
  <c r="BF348" i="2"/>
  <c r="T348" i="2"/>
  <c r="R348" i="2"/>
  <c r="P348" i="2"/>
  <c r="BK348" i="2"/>
  <c r="J348" i="2"/>
  <c r="BE348" i="2"/>
  <c r="BI345" i="2"/>
  <c r="BH345" i="2"/>
  <c r="BG345" i="2"/>
  <c r="BF345" i="2"/>
  <c r="T345" i="2"/>
  <c r="R345" i="2"/>
  <c r="P345" i="2"/>
  <c r="BK345" i="2"/>
  <c r="J345" i="2"/>
  <c r="BE345" i="2"/>
  <c r="BI339" i="2"/>
  <c r="BH339" i="2"/>
  <c r="BG339" i="2"/>
  <c r="BF339" i="2"/>
  <c r="T339" i="2"/>
  <c r="T338" i="2"/>
  <c r="R339" i="2"/>
  <c r="R338" i="2"/>
  <c r="P339" i="2"/>
  <c r="P338" i="2"/>
  <c r="BK339" i="2"/>
  <c r="BK338" i="2"/>
  <c r="J338" i="2" s="1"/>
  <c r="J102" i="2" s="1"/>
  <c r="J339" i="2"/>
  <c r="BE339" i="2" s="1"/>
  <c r="BI337" i="2"/>
  <c r="BH337" i="2"/>
  <c r="BG337" i="2"/>
  <c r="BF337" i="2"/>
  <c r="T337" i="2"/>
  <c r="R337" i="2"/>
  <c r="P337" i="2"/>
  <c r="BK337" i="2"/>
  <c r="J337" i="2"/>
  <c r="BE337" i="2"/>
  <c r="BI331" i="2"/>
  <c r="BH331" i="2"/>
  <c r="BG331" i="2"/>
  <c r="BF331" i="2"/>
  <c r="T331" i="2"/>
  <c r="R331" i="2"/>
  <c r="P331" i="2"/>
  <c r="BK331" i="2"/>
  <c r="J331" i="2"/>
  <c r="BE331" i="2"/>
  <c r="BI330" i="2"/>
  <c r="BH330" i="2"/>
  <c r="BG330" i="2"/>
  <c r="BF330" i="2"/>
  <c r="T330" i="2"/>
  <c r="R330" i="2"/>
  <c r="P330" i="2"/>
  <c r="BK330" i="2"/>
  <c r="BK323" i="2" s="1"/>
  <c r="J323" i="2" s="1"/>
  <c r="J101" i="2" s="1"/>
  <c r="J330" i="2"/>
  <c r="BE330" i="2"/>
  <c r="BI324" i="2"/>
  <c r="BH324" i="2"/>
  <c r="BG324" i="2"/>
  <c r="BF324" i="2"/>
  <c r="T324" i="2"/>
  <c r="T323" i="2"/>
  <c r="R324" i="2"/>
  <c r="R323" i="2"/>
  <c r="P324" i="2"/>
  <c r="P323" i="2"/>
  <c r="BK324" i="2"/>
  <c r="J324" i="2"/>
  <c r="BE324" i="2" s="1"/>
  <c r="BI320" i="2"/>
  <c r="BH320" i="2"/>
  <c r="BG320" i="2"/>
  <c r="BF320" i="2"/>
  <c r="T320" i="2"/>
  <c r="R320" i="2"/>
  <c r="P320" i="2"/>
  <c r="BK320" i="2"/>
  <c r="J320" i="2"/>
  <c r="BE320" i="2"/>
  <c r="BI317" i="2"/>
  <c r="BH317" i="2"/>
  <c r="BG317" i="2"/>
  <c r="BF317" i="2"/>
  <c r="T317" i="2"/>
  <c r="R317" i="2"/>
  <c r="P317" i="2"/>
  <c r="BK317" i="2"/>
  <c r="J317" i="2"/>
  <c r="BE317" i="2"/>
  <c r="BI316" i="2"/>
  <c r="BH316" i="2"/>
  <c r="BG316" i="2"/>
  <c r="BF316" i="2"/>
  <c r="T316" i="2"/>
  <c r="R316" i="2"/>
  <c r="P316" i="2"/>
  <c r="BK316" i="2"/>
  <c r="J316" i="2"/>
  <c r="BE316" i="2"/>
  <c r="BI315" i="2"/>
  <c r="BH315" i="2"/>
  <c r="BG315" i="2"/>
  <c r="BF315" i="2"/>
  <c r="T315" i="2"/>
  <c r="R315" i="2"/>
  <c r="P315" i="2"/>
  <c r="BK315" i="2"/>
  <c r="J315" i="2"/>
  <c r="BE315" i="2"/>
  <c r="BI312" i="2"/>
  <c r="BH312" i="2"/>
  <c r="BG312" i="2"/>
  <c r="BF312" i="2"/>
  <c r="T312" i="2"/>
  <c r="R312" i="2"/>
  <c r="P312" i="2"/>
  <c r="BK312" i="2"/>
  <c r="J312" i="2"/>
  <c r="BE312" i="2"/>
  <c r="BI309" i="2"/>
  <c r="BH309" i="2"/>
  <c r="BG309" i="2"/>
  <c r="BF309" i="2"/>
  <c r="T309" i="2"/>
  <c r="R309" i="2"/>
  <c r="P309" i="2"/>
  <c r="BK309" i="2"/>
  <c r="J309" i="2"/>
  <c r="BE309" i="2"/>
  <c r="BI306" i="2"/>
  <c r="BH306" i="2"/>
  <c r="BG306" i="2"/>
  <c r="BF306" i="2"/>
  <c r="T306" i="2"/>
  <c r="R306" i="2"/>
  <c r="P306" i="2"/>
  <c r="BK306" i="2"/>
  <c r="J306" i="2"/>
  <c r="BE306" i="2"/>
  <c r="BI303" i="2"/>
  <c r="BH303" i="2"/>
  <c r="BG303" i="2"/>
  <c r="BF303" i="2"/>
  <c r="T303" i="2"/>
  <c r="R303" i="2"/>
  <c r="P303" i="2"/>
  <c r="BK303" i="2"/>
  <c r="BK299" i="2" s="1"/>
  <c r="J299" i="2" s="1"/>
  <c r="J100" i="2" s="1"/>
  <c r="J303" i="2"/>
  <c r="BE303" i="2"/>
  <c r="BI300" i="2"/>
  <c r="BH300" i="2"/>
  <c r="BG300" i="2"/>
  <c r="BF300" i="2"/>
  <c r="T300" i="2"/>
  <c r="T299" i="2"/>
  <c r="R300" i="2"/>
  <c r="R299" i="2"/>
  <c r="P300" i="2"/>
  <c r="P299" i="2"/>
  <c r="BK300" i="2"/>
  <c r="J300" i="2"/>
  <c r="BE300" i="2" s="1"/>
  <c r="BI298" i="2"/>
  <c r="BH298" i="2"/>
  <c r="BG298" i="2"/>
  <c r="BF298" i="2"/>
  <c r="T298" i="2"/>
  <c r="R298" i="2"/>
  <c r="P298" i="2"/>
  <c r="BK298" i="2"/>
  <c r="J298" i="2"/>
  <c r="BE298" i="2"/>
  <c r="BI295" i="2"/>
  <c r="BH295" i="2"/>
  <c r="BG295" i="2"/>
  <c r="BF295" i="2"/>
  <c r="T295" i="2"/>
  <c r="R295" i="2"/>
  <c r="P295" i="2"/>
  <c r="BK295" i="2"/>
  <c r="J295" i="2"/>
  <c r="BE295" i="2"/>
  <c r="BI292" i="2"/>
  <c r="BH292" i="2"/>
  <c r="BG292" i="2"/>
  <c r="BF292" i="2"/>
  <c r="T292" i="2"/>
  <c r="R292" i="2"/>
  <c r="P292" i="2"/>
  <c r="BK292" i="2"/>
  <c r="J292" i="2"/>
  <c r="BE292" i="2"/>
  <c r="BI291" i="2"/>
  <c r="BH291" i="2"/>
  <c r="BG291" i="2"/>
  <c r="BF291" i="2"/>
  <c r="T291" i="2"/>
  <c r="R291" i="2"/>
  <c r="P291" i="2"/>
  <c r="BK291" i="2"/>
  <c r="J291" i="2"/>
  <c r="BE291" i="2"/>
  <c r="BI285" i="2"/>
  <c r="BH285" i="2"/>
  <c r="BG285" i="2"/>
  <c r="BF285" i="2"/>
  <c r="T285" i="2"/>
  <c r="R285" i="2"/>
  <c r="P285" i="2"/>
  <c r="BK285" i="2"/>
  <c r="J285" i="2"/>
  <c r="BE285" i="2"/>
  <c r="BI279" i="2"/>
  <c r="BH279" i="2"/>
  <c r="BG279" i="2"/>
  <c r="BF279" i="2"/>
  <c r="T279" i="2"/>
  <c r="R279" i="2"/>
  <c r="P279" i="2"/>
  <c r="BK279" i="2"/>
  <c r="J279" i="2"/>
  <c r="BE279" i="2"/>
  <c r="BI278" i="2"/>
  <c r="BH278" i="2"/>
  <c r="BG278" i="2"/>
  <c r="BF278" i="2"/>
  <c r="T278" i="2"/>
  <c r="R278" i="2"/>
  <c r="P278" i="2"/>
  <c r="BK278" i="2"/>
  <c r="J278" i="2"/>
  <c r="BE278" i="2"/>
  <c r="BI275" i="2"/>
  <c r="BH275" i="2"/>
  <c r="BG275" i="2"/>
  <c r="BF275" i="2"/>
  <c r="T275" i="2"/>
  <c r="T274" i="2"/>
  <c r="R275" i="2"/>
  <c r="R274" i="2"/>
  <c r="P275" i="2"/>
  <c r="P274" i="2"/>
  <c r="BK275" i="2"/>
  <c r="BK274" i="2"/>
  <c r="J274" i="2" s="1"/>
  <c r="J99" i="2" s="1"/>
  <c r="J275" i="2"/>
  <c r="BE275" i="2" s="1"/>
  <c r="BI271" i="2"/>
  <c r="BH271" i="2"/>
  <c r="BG271" i="2"/>
  <c r="BF271" i="2"/>
  <c r="T271" i="2"/>
  <c r="R271" i="2"/>
  <c r="P271" i="2"/>
  <c r="BK271" i="2"/>
  <c r="J271" i="2"/>
  <c r="BE271" i="2"/>
  <c r="BI266" i="2"/>
  <c r="BH266" i="2"/>
  <c r="BG266" i="2"/>
  <c r="BF266" i="2"/>
  <c r="T266" i="2"/>
  <c r="R266" i="2"/>
  <c r="P266" i="2"/>
  <c r="BK266" i="2"/>
  <c r="J266" i="2"/>
  <c r="BE266" i="2"/>
  <c r="BI263" i="2"/>
  <c r="BH263" i="2"/>
  <c r="BG263" i="2"/>
  <c r="BF263" i="2"/>
  <c r="T263" i="2"/>
  <c r="T262" i="2"/>
  <c r="R263" i="2"/>
  <c r="R262" i="2"/>
  <c r="P263" i="2"/>
  <c r="P262" i="2"/>
  <c r="BK263" i="2"/>
  <c r="BK262" i="2"/>
  <c r="J262" i="2" s="1"/>
  <c r="J98" i="2" s="1"/>
  <c r="J263" i="2"/>
  <c r="BE263" i="2" s="1"/>
  <c r="BI254" i="2"/>
  <c r="BH254" i="2"/>
  <c r="BG254" i="2"/>
  <c r="BF254" i="2"/>
  <c r="T254" i="2"/>
  <c r="R254" i="2"/>
  <c r="P254" i="2"/>
  <c r="BK254" i="2"/>
  <c r="J254" i="2"/>
  <c r="BE254" i="2"/>
  <c r="BI248" i="2"/>
  <c r="BH248" i="2"/>
  <c r="BG248" i="2"/>
  <c r="BF248" i="2"/>
  <c r="T248" i="2"/>
  <c r="R248" i="2"/>
  <c r="P248" i="2"/>
  <c r="BK248" i="2"/>
  <c r="J248" i="2"/>
  <c r="BE248" i="2"/>
  <c r="BI242" i="2"/>
  <c r="BH242" i="2"/>
  <c r="BG242" i="2"/>
  <c r="BF242" i="2"/>
  <c r="T242" i="2"/>
  <c r="R242" i="2"/>
  <c r="P242" i="2"/>
  <c r="BK242" i="2"/>
  <c r="J242" i="2"/>
  <c r="BE242" i="2"/>
  <c r="BI236" i="2"/>
  <c r="BH236" i="2"/>
  <c r="BG236" i="2"/>
  <c r="BF236" i="2"/>
  <c r="T236" i="2"/>
  <c r="R236" i="2"/>
  <c r="P236" i="2"/>
  <c r="BK236" i="2"/>
  <c r="J236" i="2"/>
  <c r="BE236" i="2"/>
  <c r="BI230" i="2"/>
  <c r="BH230" i="2"/>
  <c r="BG230" i="2"/>
  <c r="BF230" i="2"/>
  <c r="T230" i="2"/>
  <c r="R230" i="2"/>
  <c r="P230" i="2"/>
  <c r="BK230" i="2"/>
  <c r="J230" i="2"/>
  <c r="BE230" i="2"/>
  <c r="BI224" i="2"/>
  <c r="BH224" i="2"/>
  <c r="BG224" i="2"/>
  <c r="BF224" i="2"/>
  <c r="T224" i="2"/>
  <c r="R224" i="2"/>
  <c r="P224" i="2"/>
  <c r="BK224" i="2"/>
  <c r="J224" i="2"/>
  <c r="BE224" i="2"/>
  <c r="BI218" i="2"/>
  <c r="BH218" i="2"/>
  <c r="BG218" i="2"/>
  <c r="BF218" i="2"/>
  <c r="T218" i="2"/>
  <c r="T217" i="2"/>
  <c r="R218" i="2"/>
  <c r="R217" i="2"/>
  <c r="P218" i="2"/>
  <c r="P217" i="2"/>
  <c r="BK218" i="2"/>
  <c r="BK217" i="2"/>
  <c r="J217" i="2" s="1"/>
  <c r="J97" i="2" s="1"/>
  <c r="J218" i="2"/>
  <c r="BE218" i="2" s="1"/>
  <c r="BI215" i="2"/>
  <c r="BH215" i="2"/>
  <c r="BG215" i="2"/>
  <c r="BF215" i="2"/>
  <c r="T215" i="2"/>
  <c r="R215" i="2"/>
  <c r="P215" i="2"/>
  <c r="BK215" i="2"/>
  <c r="J215" i="2"/>
  <c r="BE215" i="2"/>
  <c r="BI213" i="2"/>
  <c r="BH213" i="2"/>
  <c r="BG213" i="2"/>
  <c r="BF213" i="2"/>
  <c r="T213" i="2"/>
  <c r="R213" i="2"/>
  <c r="P213" i="2"/>
  <c r="BK213" i="2"/>
  <c r="J213" i="2"/>
  <c r="BE213" i="2"/>
  <c r="BI211" i="2"/>
  <c r="BH211" i="2"/>
  <c r="BG211" i="2"/>
  <c r="BF211" i="2"/>
  <c r="T211" i="2"/>
  <c r="R211" i="2"/>
  <c r="P211" i="2"/>
  <c r="BK211" i="2"/>
  <c r="J211" i="2"/>
  <c r="BE211" i="2"/>
  <c r="BI209" i="2"/>
  <c r="BH209" i="2"/>
  <c r="BG209" i="2"/>
  <c r="BF209" i="2"/>
  <c r="T209" i="2"/>
  <c r="R209" i="2"/>
  <c r="P209" i="2"/>
  <c r="BK209" i="2"/>
  <c r="J209" i="2"/>
  <c r="BE209" i="2"/>
  <c r="BI206" i="2"/>
  <c r="BH206" i="2"/>
  <c r="BG206" i="2"/>
  <c r="BF206" i="2"/>
  <c r="T206" i="2"/>
  <c r="R206" i="2"/>
  <c r="P206" i="2"/>
  <c r="BK206" i="2"/>
  <c r="J206" i="2"/>
  <c r="BE206" i="2"/>
  <c r="BI195" i="2"/>
  <c r="BH195" i="2"/>
  <c r="BG195" i="2"/>
  <c r="BF195" i="2"/>
  <c r="T195" i="2"/>
  <c r="R195" i="2"/>
  <c r="P195" i="2"/>
  <c r="BK195" i="2"/>
  <c r="J195" i="2"/>
  <c r="BE195" i="2"/>
  <c r="BI192" i="2"/>
  <c r="BH192" i="2"/>
  <c r="BG192" i="2"/>
  <c r="BF192" i="2"/>
  <c r="T192" i="2"/>
  <c r="R192" i="2"/>
  <c r="P192" i="2"/>
  <c r="BK192" i="2"/>
  <c r="J192" i="2"/>
  <c r="BE192" i="2"/>
  <c r="BI190" i="2"/>
  <c r="BH190" i="2"/>
  <c r="BG190" i="2"/>
  <c r="BF190" i="2"/>
  <c r="T190" i="2"/>
  <c r="R190" i="2"/>
  <c r="P190" i="2"/>
  <c r="BK190" i="2"/>
  <c r="J190" i="2"/>
  <c r="BE190" i="2"/>
  <c r="BI188" i="2"/>
  <c r="BH188" i="2"/>
  <c r="BG188" i="2"/>
  <c r="BF188" i="2"/>
  <c r="T188" i="2"/>
  <c r="R188" i="2"/>
  <c r="P188" i="2"/>
  <c r="BK188" i="2"/>
  <c r="J188" i="2"/>
  <c r="BE188" i="2"/>
  <c r="BI186" i="2"/>
  <c r="BH186" i="2"/>
  <c r="BG186" i="2"/>
  <c r="BF186" i="2"/>
  <c r="T186" i="2"/>
  <c r="R186" i="2"/>
  <c r="P186" i="2"/>
  <c r="BK186" i="2"/>
  <c r="J186" i="2"/>
  <c r="BE186" i="2"/>
  <c r="BI176" i="2"/>
  <c r="BH176" i="2"/>
  <c r="BG176" i="2"/>
  <c r="BF176" i="2"/>
  <c r="T176" i="2"/>
  <c r="R176" i="2"/>
  <c r="P176" i="2"/>
  <c r="BK176" i="2"/>
  <c r="J176" i="2"/>
  <c r="BE176" i="2"/>
  <c r="BI170" i="2"/>
  <c r="BH170" i="2"/>
  <c r="BG170" i="2"/>
  <c r="BF170" i="2"/>
  <c r="T170" i="2"/>
  <c r="R170" i="2"/>
  <c r="P170" i="2"/>
  <c r="BK170" i="2"/>
  <c r="J170" i="2"/>
  <c r="BE170" i="2"/>
  <c r="BI168" i="2"/>
  <c r="BH168" i="2"/>
  <c r="BG168" i="2"/>
  <c r="BF168" i="2"/>
  <c r="T168" i="2"/>
  <c r="R168" i="2"/>
  <c r="P168" i="2"/>
  <c r="BK168" i="2"/>
  <c r="J168" i="2"/>
  <c r="BE168" i="2"/>
  <c r="BI166" i="2"/>
  <c r="BH166" i="2"/>
  <c r="BG166" i="2"/>
  <c r="BF166" i="2"/>
  <c r="T166" i="2"/>
  <c r="R166" i="2"/>
  <c r="P166" i="2"/>
  <c r="BK166" i="2"/>
  <c r="J166" i="2"/>
  <c r="BE166" i="2"/>
  <c r="BI160" i="2"/>
  <c r="BH160" i="2"/>
  <c r="BG160" i="2"/>
  <c r="BF160" i="2"/>
  <c r="T160" i="2"/>
  <c r="R160" i="2"/>
  <c r="P160" i="2"/>
  <c r="BK160" i="2"/>
  <c r="J160" i="2"/>
  <c r="BE160" i="2"/>
  <c r="BI158" i="2"/>
  <c r="BH158" i="2"/>
  <c r="BG158" i="2"/>
  <c r="BF158" i="2"/>
  <c r="T158" i="2"/>
  <c r="R158" i="2"/>
  <c r="P158" i="2"/>
  <c r="BK158" i="2"/>
  <c r="J158" i="2"/>
  <c r="BE158" i="2"/>
  <c r="BI155" i="2"/>
  <c r="BH155" i="2"/>
  <c r="BG155" i="2"/>
  <c r="BF155" i="2"/>
  <c r="T155" i="2"/>
  <c r="R155" i="2"/>
  <c r="P155" i="2"/>
  <c r="BK155" i="2"/>
  <c r="J155" i="2"/>
  <c r="BE155" i="2"/>
  <c r="BI152" i="2"/>
  <c r="BH152" i="2"/>
  <c r="BG152" i="2"/>
  <c r="BF152" i="2"/>
  <c r="T152" i="2"/>
  <c r="R152" i="2"/>
  <c r="P152" i="2"/>
  <c r="BK152" i="2"/>
  <c r="J152" i="2"/>
  <c r="BE152" i="2"/>
  <c r="BI149" i="2"/>
  <c r="BH149" i="2"/>
  <c r="BG149" i="2"/>
  <c r="BF149" i="2"/>
  <c r="T149" i="2"/>
  <c r="R149" i="2"/>
  <c r="P149" i="2"/>
  <c r="BK149" i="2"/>
  <c r="J149" i="2"/>
  <c r="BE149" i="2"/>
  <c r="BI146" i="2"/>
  <c r="BH146" i="2"/>
  <c r="BG146" i="2"/>
  <c r="BF146" i="2"/>
  <c r="T146" i="2"/>
  <c r="R146" i="2"/>
  <c r="P146" i="2"/>
  <c r="BK146" i="2"/>
  <c r="J146" i="2"/>
  <c r="BE146" i="2"/>
  <c r="BI143" i="2"/>
  <c r="BH143" i="2"/>
  <c r="BG143" i="2"/>
  <c r="BF143" i="2"/>
  <c r="T143" i="2"/>
  <c r="R143" i="2"/>
  <c r="P143" i="2"/>
  <c r="BK143" i="2"/>
  <c r="J143" i="2"/>
  <c r="BE143" i="2"/>
  <c r="BI140" i="2"/>
  <c r="F35" i="2"/>
  <c r="BD95" i="1" s="1"/>
  <c r="BD94" i="1" s="1"/>
  <c r="W33" i="1" s="1"/>
  <c r="BH140" i="2"/>
  <c r="F34" i="2" s="1"/>
  <c r="BC95" i="1" s="1"/>
  <c r="BC94" i="1" s="1"/>
  <c r="BG140" i="2"/>
  <c r="F33" i="2"/>
  <c r="BB95" i="1" s="1"/>
  <c r="BB94" i="1" s="1"/>
  <c r="BF140" i="2"/>
  <c r="J32" i="2" s="1"/>
  <c r="AW95" i="1" s="1"/>
  <c r="T140" i="2"/>
  <c r="T139" i="2"/>
  <c r="T138" i="2" s="1"/>
  <c r="R140" i="2"/>
  <c r="R139" i="2"/>
  <c r="R138" i="2" s="1"/>
  <c r="P140" i="2"/>
  <c r="P139" i="2"/>
  <c r="P138" i="2" s="1"/>
  <c r="BK140" i="2"/>
  <c r="BK139" i="2" s="1"/>
  <c r="J140" i="2"/>
  <c r="BE140" i="2" s="1"/>
  <c r="J134" i="2"/>
  <c r="J133" i="2"/>
  <c r="F133" i="2"/>
  <c r="F131" i="2"/>
  <c r="E129" i="2"/>
  <c r="J90" i="2"/>
  <c r="J89" i="2"/>
  <c r="F89" i="2"/>
  <c r="F87" i="2"/>
  <c r="E85" i="2"/>
  <c r="J16" i="2"/>
  <c r="E16" i="2"/>
  <c r="F134" i="2" s="1"/>
  <c r="F90" i="2"/>
  <c r="J15" i="2"/>
  <c r="J10" i="2"/>
  <c r="J131" i="2" s="1"/>
  <c r="J87" i="2"/>
  <c r="AS94" i="1"/>
  <c r="L90" i="1"/>
  <c r="AM90" i="1"/>
  <c r="AM89" i="1"/>
  <c r="L89" i="1"/>
  <c r="AM87" i="1"/>
  <c r="L87" i="1"/>
  <c r="L85" i="1"/>
  <c r="L84" i="1"/>
  <c r="AX94" i="1" l="1"/>
  <c r="W31" i="1"/>
  <c r="BK138" i="2"/>
  <c r="J139" i="2"/>
  <c r="J96" i="2" s="1"/>
  <c r="P137" i="2"/>
  <c r="AU95" i="1" s="1"/>
  <c r="AU94" i="1" s="1"/>
  <c r="T449" i="2"/>
  <c r="T137" i="2" s="1"/>
  <c r="AY94" i="1"/>
  <c r="W32" i="1"/>
  <c r="J31" i="2"/>
  <c r="AV95" i="1" s="1"/>
  <c r="AT95" i="1" s="1"/>
  <c r="F31" i="2"/>
  <c r="AZ95" i="1" s="1"/>
  <c r="AZ94" i="1" s="1"/>
  <c r="R137" i="2"/>
  <c r="F32" i="2"/>
  <c r="BA95" i="1" s="1"/>
  <c r="BA94" i="1" s="1"/>
  <c r="BK521" i="2"/>
  <c r="J521" i="2" s="1"/>
  <c r="J115" i="2" s="1"/>
  <c r="W30" i="1" l="1"/>
  <c r="AW94" i="1"/>
  <c r="AK30" i="1" s="1"/>
  <c r="AV94" i="1"/>
  <c r="W29" i="1"/>
  <c r="J138" i="2"/>
  <c r="J95" i="2" s="1"/>
  <c r="BK137" i="2"/>
  <c r="J137" i="2" s="1"/>
  <c r="AK29" i="1" l="1"/>
  <c r="AT94" i="1"/>
  <c r="J94" i="2"/>
  <c r="J28" i="2"/>
  <c r="J37" i="2" l="1"/>
  <c r="AG95" i="1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<sst xmlns="http://schemas.openxmlformats.org/spreadsheetml/2006/main" count="4543" uniqueCount="782">
  <si>
    <t>Export Komplet</t>
  </si>
  <si>
    <t/>
  </si>
  <si>
    <t>2.0</t>
  </si>
  <si>
    <t>ZAMOK</t>
  </si>
  <si>
    <t>False</t>
  </si>
  <si>
    <t>{5a2402bf-3137-4827-a4a1-79623044ba0b}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</si>
  <si>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</si>
  <si>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</si>
  <si>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</si>
  <si>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</si>
  <si>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</si>
  <si>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</si>
  <si>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</si>
  <si>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</si>
  <si>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20-10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</si>
  <si>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</si>
  <si>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</si>
  <si>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SCHODIŠTĚ, PŘÍSTUPOVÉHO CHODNÍKU A ZÁSBOVACÍ RAMPY ZŠ LUDVÍKOVICE</t>
  </si>
  <si>
    <t>KSO:</t>
  </si>
  <si>
    <t>CC-CZ:</t>
  </si>
  <si>
    <t>Místo:</t>
  </si>
  <si>
    <t>LUDVÍKOVICE č.p.68</t>
  </si>
  <si>
    <t>Datum:</t>
  </si>
  <si>
    <t>17. 2. 2020</t>
  </si>
  <si>
    <t>Zadavatel:</t>
  </si>
  <si>
    <t>IČ:</t>
  </si>
  <si>
    <t>OBEC LUDVÍKOVICE, ZŠ a MŠ LUVIKOVICE, p.o.</t>
  </si>
  <si>
    <t>DIČ:</t>
  </si>
  <si>
    <t>Uchazeč:</t>
  </si>
  <si>
    <t>Vyplň údaj</t>
  </si>
  <si>
    <t>Projektant:</t>
  </si>
  <si>
    <t>Ing. Vladimír POLDA</t>
  </si>
  <si>
    <t>True</t>
  </si>
  <si>
    <t>Zpracovatel:</t>
  </si>
  <si>
    <t>Ing. J.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</si>
  <si>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</si>
  <si>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</si>
  <si>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</si>
  <si>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</si>
  <si>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</si>
  <si>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</si>
  <si>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</si>
  <si>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</si>
  <si>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</si>
  <si>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</si>
  <si>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</si>
  <si>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</si>
  <si>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</si>
  <si>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</si>
  <si>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</si>
  <si>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</si>
  <si>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</si>
  <si>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</si>
  <si>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</si>
  <si>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</si>
  <si>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</si>
  <si>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</si>
  <si>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</si>
  <si>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</si>
  <si>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</si>
  <si>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</si>
  <si>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</si>
  <si>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</si>
  <si>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</si>
  <si>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</si>
  <si>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</si>
  <si>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</si>
  <si>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</si>
  <si>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</si>
  <si>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</si>
  <si>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</si>
  <si>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</si>
  <si>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</si>
  <si>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</si>
  <si>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</si>
  <si>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</si>
  <si>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</si>
  <si>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</si>
  <si>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</si>
  <si>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</si>
  <si>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</si>
  <si>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</si>
  <si>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</si>
  <si>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zásyp</t>
  </si>
  <si>
    <t>13,93</t>
  </si>
  <si>
    <t>2</t>
  </si>
  <si>
    <t>odkop</t>
  </si>
  <si>
    <t>4,82</t>
  </si>
  <si>
    <t>KRYCÍ LIST SOUPISU PRACÍ</t>
  </si>
  <si>
    <t>rýha</t>
  </si>
  <si>
    <t>19,809</t>
  </si>
  <si>
    <t>násyp</t>
  </si>
  <si>
    <t>10,699</t>
  </si>
  <si>
    <t>bour</t>
  </si>
  <si>
    <t>4,177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</si>
  <si>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</si>
  <si>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</si>
  <si>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</si>
  <si>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</si>
  <si>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</si>
  <si>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</si>
  <si>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</si>
  <si>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</si>
  <si>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</si>
  <si>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</si>
  <si>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</si>
  <si>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</si>
  <si>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</si>
  <si>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</si>
  <si>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</si>
  <si>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</si>
  <si>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</si>
  <si>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</si>
  <si>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</si>
  <si>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</si>
  <si>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</si>
  <si>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</si>
  <si>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</si>
  <si>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782 - Dokončovací práce - obklady z kamene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</si>
  <si>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</si>
  <si>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</si>
  <si>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</si>
  <si>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</si>
  <si>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</si>
  <si>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</si>
  <si>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</si>
  <si>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</si>
  <si>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</si>
  <si>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</si>
  <si>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</si>
  <si>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</si>
  <si>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</si>
  <si>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</si>
  <si>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</si>
  <si>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</si>
  <si>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</si>
  <si>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</si>
  <si>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</si>
  <si>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</si>
  <si>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</si>
  <si>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</si>
  <si>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</si>
  <si>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</si>
  <si>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113107321</t>
  </si>
  <si>
    <t>Odstranění podkladu z kameniva drceného tl 100 mm strojně pl do 50 m2</t>
  </si>
  <si>
    <t>m2</t>
  </si>
  <si>
    <t>CS ÚRS 2019 01</t>
  </si>
  <si>
    <t>4</t>
  </si>
  <si>
    <t>-473876122</t>
  </si>
  <si>
    <t>VV</t>
  </si>
  <si>
    <t>vybourání zpevněné plochy  místě budoucího chodníku</t>
  </si>
  <si>
    <t>36</t>
  </si>
  <si>
    <t>113107322</t>
  </si>
  <si>
    <t>Odstranění podkladu z kameniva drceného tl 200 mm strojně pl do 50 m2</t>
  </si>
  <si>
    <t>-1610243958</t>
  </si>
  <si>
    <t>oprava živičného povrchu kolem nového schodiště u opravované rampy</t>
  </si>
  <si>
    <t>3,2</t>
  </si>
  <si>
    <t>3</t>
  </si>
  <si>
    <t>113107323</t>
  </si>
  <si>
    <t>Odstranění podkladu z kameniva drceného tl 300 mm strojně pl do 50 m2</t>
  </si>
  <si>
    <t>697878034</t>
  </si>
  <si>
    <t>6</t>
  </si>
  <si>
    <t>113107171</t>
  </si>
  <si>
    <t>Odstranění podkladu z betonu prostého tl 150 mm strojně pl přes 50 do 200 m2</t>
  </si>
  <si>
    <t>69611938</t>
  </si>
  <si>
    <t>36+33</t>
  </si>
  <si>
    <t>5</t>
  </si>
  <si>
    <t>113107341</t>
  </si>
  <si>
    <t>Odstranění podkladu živičného tl 50 mm strojně pl do 50 m2</t>
  </si>
  <si>
    <t>-258916301</t>
  </si>
  <si>
    <t>113107342</t>
  </si>
  <si>
    <t>Odstranění podkladu živičného tl 100 mm strojně pl do 50 m2</t>
  </si>
  <si>
    <t>-2026749877</t>
  </si>
  <si>
    <t>7</t>
  </si>
  <si>
    <t>113202111</t>
  </si>
  <si>
    <t>Vytrhání obrub krajníků obrubníků stojatých</t>
  </si>
  <si>
    <t>m</t>
  </si>
  <si>
    <t>1134102611</t>
  </si>
  <si>
    <t>1,24+14,92*2+2,2+3</t>
  </si>
  <si>
    <t>8</t>
  </si>
  <si>
    <t>122301101</t>
  </si>
  <si>
    <t>Odkopávky a prokopávky nezapažené v hornině tř. 4 objem do 100 m3</t>
  </si>
  <si>
    <t>m3</t>
  </si>
  <si>
    <t>-372708801</t>
  </si>
  <si>
    <t>36*0,12</t>
  </si>
  <si>
    <t>odkopávka pro okapový chodník</t>
  </si>
  <si>
    <t>2*0,25</t>
  </si>
  <si>
    <t>Součet</t>
  </si>
  <si>
    <t>9</t>
  </si>
  <si>
    <t>122301109</t>
  </si>
  <si>
    <t>Příplatek za lepivost u odkopávek nezapažených v hornině tř. 4</t>
  </si>
  <si>
    <t>2015721455</t>
  </si>
  <si>
    <t>10</t>
  </si>
  <si>
    <t>130001101</t>
  </si>
  <si>
    <t>Příplatek za ztížení vykopávky v blízkosti podzemního vedení</t>
  </si>
  <si>
    <t>-2146316861</t>
  </si>
  <si>
    <t>11</t>
  </si>
  <si>
    <t>130951121</t>
  </si>
  <si>
    <t>Bourání kcí v hloubených vykopávkách ze zdiva z betonu prostého strojně</t>
  </si>
  <si>
    <t>273576403</t>
  </si>
  <si>
    <t>bourané vnější schodiště</t>
  </si>
  <si>
    <t>"boční stěny" 2*0,4*1,75</t>
  </si>
  <si>
    <t>oprava zásobovací rampy</t>
  </si>
  <si>
    <t>0,78*0,3*(4,52*2+1,72)+1,33*0,65*0,3</t>
  </si>
  <si>
    <t>12</t>
  </si>
  <si>
    <t>132301201</t>
  </si>
  <si>
    <t>Hloubení rýh š do 2000 mm v hornině tř. 4 objemu do 100 m3</t>
  </si>
  <si>
    <t>1561983359</t>
  </si>
  <si>
    <t>rýha pro osazení nopové fólie</t>
  </si>
  <si>
    <t>12,8*0,8*(1,5-0,37)</t>
  </si>
  <si>
    <t>rýhy pro základy nového schodiště</t>
  </si>
  <si>
    <t>(2,69*2+3,84*2)*0,5*(1,9-1,07)</t>
  </si>
  <si>
    <t>rýha pro úpravu napojení svodu</t>
  </si>
  <si>
    <t>3,5*0,6*1</t>
  </si>
  <si>
    <t>rozšíření rýhy pro základové pasy opravy rampy</t>
  </si>
  <si>
    <t>2*4,12*0,1*0,6+1,24*0,3*0,6</t>
  </si>
  <si>
    <t>13</t>
  </si>
  <si>
    <t>132301209</t>
  </si>
  <si>
    <t>Příplatek za lepivost k hloubení rýh š do 2000 mm v hornině tř. 4</t>
  </si>
  <si>
    <t>1978158412</t>
  </si>
  <si>
    <t>14</t>
  </si>
  <si>
    <t>162201102</t>
  </si>
  <si>
    <t>Vodorovné přemístění do 50 m výkopku/sypaniny z horniny tř. 1 až 4</t>
  </si>
  <si>
    <t>-1132212449</t>
  </si>
  <si>
    <t>násyp*2</t>
  </si>
  <si>
    <t>162701155</t>
  </si>
  <si>
    <t>Vodorovné přemístění do 10000 m výkopku/sypaniny z horniny tř. 5 až 7</t>
  </si>
  <si>
    <t>-904893313</t>
  </si>
  <si>
    <t>16</t>
  </si>
  <si>
    <t>171101103</t>
  </si>
  <si>
    <t>Uložení sypaniny z hornin soudržných do násypů zhutněných do 100 % PS</t>
  </si>
  <si>
    <t>1828201805</t>
  </si>
  <si>
    <t>terénní upovnávka v původní zpevněné ploše</t>
  </si>
  <si>
    <t>odkop+rýha-zásyp</t>
  </si>
  <si>
    <t>17</t>
  </si>
  <si>
    <t>174101101</t>
  </si>
  <si>
    <t>Zásyp jam, šachet rýh nebo kolem objektů sypaninou se zhutněním</t>
  </si>
  <si>
    <t>-478030576</t>
  </si>
  <si>
    <t>zásyp vybouraných základů rampy</t>
  </si>
  <si>
    <t>1,33*0,3*0,65</t>
  </si>
  <si>
    <t>Mezisoučet</t>
  </si>
  <si>
    <t>zásyp vybourané vpusti</t>
  </si>
  <si>
    <t>0,5*0,5*0,5</t>
  </si>
  <si>
    <t>18</t>
  </si>
  <si>
    <t>M</t>
  </si>
  <si>
    <t>58331200</t>
  </si>
  <si>
    <t>štěrkopísek netříděný zásypový</t>
  </si>
  <si>
    <t>t</t>
  </si>
  <si>
    <t>1432984791</t>
  </si>
  <si>
    <t>0,5*0,5*0,5*2</t>
  </si>
  <si>
    <t>19</t>
  </si>
  <si>
    <t>181451131</t>
  </si>
  <si>
    <t>Založení parkového trávníku výsevem plochy přes 1000 m2 v rovině a ve svahu do 1:5</t>
  </si>
  <si>
    <t>1425727895</t>
  </si>
  <si>
    <t>50</t>
  </si>
  <si>
    <t>20</t>
  </si>
  <si>
    <t>00572410</t>
  </si>
  <si>
    <t>osivo směs travní parková</t>
  </si>
  <si>
    <t>kg</t>
  </si>
  <si>
    <t>1882559114</t>
  </si>
  <si>
    <t>50*0,015 'Přepočtené koeficientem množství</t>
  </si>
  <si>
    <t>182303111</t>
  </si>
  <si>
    <t>Doplnění zeminy nebo substrátu na travnatých plochách tl 50 mm rovina v rovinně a svahu do 1:5</t>
  </si>
  <si>
    <t>1983954331</t>
  </si>
  <si>
    <t>50*3</t>
  </si>
  <si>
    <t>22</t>
  </si>
  <si>
    <t>10371500</t>
  </si>
  <si>
    <t>substrát pro trávníky VL</t>
  </si>
  <si>
    <t>-62154811</t>
  </si>
  <si>
    <t>50*0,15</t>
  </si>
  <si>
    <t>Zakládání</t>
  </si>
  <si>
    <t>23</t>
  </si>
  <si>
    <t>273321411</t>
  </si>
  <si>
    <t>Základové desky ze ŽB bez zvýšených nároků na prostředí tř. C 20/25</t>
  </si>
  <si>
    <t>-408402106</t>
  </si>
  <si>
    <t>žb deska podesty a schodiště</t>
  </si>
  <si>
    <t>"dle acad" 0,7*2,59+0,15*2,03</t>
  </si>
  <si>
    <t>žb deska opravované rampy</t>
  </si>
  <si>
    <t>0,19*1</t>
  </si>
  <si>
    <t>24</t>
  </si>
  <si>
    <t>273351121</t>
  </si>
  <si>
    <t>Zřízení bednění základových desek</t>
  </si>
  <si>
    <t>623086098</t>
  </si>
  <si>
    <t>2,64*1,99+1,6*1,99</t>
  </si>
  <si>
    <t>1,7*1</t>
  </si>
  <si>
    <t>25</t>
  </si>
  <si>
    <t>273362021</t>
  </si>
  <si>
    <t>Výztuž základových desek svařovanými sítěmi Kari</t>
  </si>
  <si>
    <t>-1477643364</t>
  </si>
  <si>
    <t>((3+1,7)*2,59+2,03)*7,9*0,001</t>
  </si>
  <si>
    <t>1,7*1*7,9*0,001</t>
  </si>
  <si>
    <t>26</t>
  </si>
  <si>
    <t>274321311</t>
  </si>
  <si>
    <t>Základové pasy ze ŽB bez zvýšených nároků na prostředí tř. C 16/20</t>
  </si>
  <si>
    <t>-2030901632</t>
  </si>
  <si>
    <t>základy nového schodiště</t>
  </si>
  <si>
    <t>(2,69*2+3,84*2)*0,5*(1,9-1,25)</t>
  </si>
  <si>
    <t>nové základy u opravované rampy</t>
  </si>
  <si>
    <t>1,24*0,3*0,53+3,77*0,3*0,53+2*4,14*0,4*0,6</t>
  </si>
  <si>
    <t>27</t>
  </si>
  <si>
    <t>274361821</t>
  </si>
  <si>
    <t>Výztuž základových pásů betonářskou ocelí 10 505 (R)</t>
  </si>
  <si>
    <t>-864789694</t>
  </si>
  <si>
    <t>základy nového schodiště - V-12</t>
  </si>
  <si>
    <t>(2,69*2+3,84*2)*4*0,75*0,89*0,001</t>
  </si>
  <si>
    <t>nové základy u opravované rampy - V-12</t>
  </si>
  <si>
    <t>(1,24+3,77+2*4,14)*4*0,75*0,89*0,001</t>
  </si>
  <si>
    <t>28</t>
  </si>
  <si>
    <t>279113144</t>
  </si>
  <si>
    <t>Základová zeď tl do 300 mm z tvárnic ztraceného bednění včetně výplně z betonu tř. C 20/25</t>
  </si>
  <si>
    <t>1994753599</t>
  </si>
  <si>
    <t>2. stupeň základových pasů u nového schodiště</t>
  </si>
  <si>
    <t>2,59*0,25+(2,59+2,64*2)*1+2*1,35*(1+0,25)/2</t>
  </si>
  <si>
    <t>2. stupeň základových pasů u opravované rampy</t>
  </si>
  <si>
    <t>2*4,2*(0,98-0,23)</t>
  </si>
  <si>
    <t>29</t>
  </si>
  <si>
    <t>279361821</t>
  </si>
  <si>
    <t>Výztuž základových zdí nosných betonářskou ocelí 10 505</t>
  </si>
  <si>
    <t>-1844491674</t>
  </si>
  <si>
    <t>2. stupeň základových pasů u nového schodiště - V-12</t>
  </si>
  <si>
    <t>2,59*4*0,25*0,89*0,001</t>
  </si>
  <si>
    <t>((2,59+2,64*2)*4*1+(2,59+2,64*2)*3)*0,89*0,001</t>
  </si>
  <si>
    <t>(2*1,35*4*(1+0,25)/2+2*1,35*2)*0,89*0,001</t>
  </si>
  <si>
    <t>2. stupeň základových pasů u opravované rampy - V-12</t>
  </si>
  <si>
    <t>(2*4,2*3+2*4,2*4*0,75)*0,89*0,001</t>
  </si>
  <si>
    <t>Svislé a kompletní konstrukce</t>
  </si>
  <si>
    <t>30</t>
  </si>
  <si>
    <t>32726201R</t>
  </si>
  <si>
    <t>Zdivo opěrné výšky do 1,2 m z barevných betonových bloků včetně zalití betonem</t>
  </si>
  <si>
    <t>1854308088</t>
  </si>
  <si>
    <t>2,55*(1,05-0,1)+0,45</t>
  </si>
  <si>
    <t>31</t>
  </si>
  <si>
    <t>327361006</t>
  </si>
  <si>
    <t>Výztuž opěrných zdí a valů D 12 mm z betonářské oceli 10 505</t>
  </si>
  <si>
    <t>167251755</t>
  </si>
  <si>
    <t>(2,85+3,15+3,45+3,75)*0,89*0,001</t>
  </si>
  <si>
    <t>(2,6/0,4*0,95+0,75+0,55+0,35)*0,89*0,001</t>
  </si>
  <si>
    <t>32</t>
  </si>
  <si>
    <t>389381001</t>
  </si>
  <si>
    <t>Dobetonování prefabrikovaných konstrukcí</t>
  </si>
  <si>
    <t>-1339119244</t>
  </si>
  <si>
    <t>oprava rampy</t>
  </si>
  <si>
    <t>(4,2+3,2)*0,11*0,09</t>
  </si>
  <si>
    <t>Vodorovné konstrukce</t>
  </si>
  <si>
    <t>33</t>
  </si>
  <si>
    <t>411121243</t>
  </si>
  <si>
    <t>Montáž prefabrikovaných ŽB stropů ze stropních desek dl do 2700 mm</t>
  </si>
  <si>
    <t>kus</t>
  </si>
  <si>
    <t>-1144913354</t>
  </si>
  <si>
    <t>34</t>
  </si>
  <si>
    <t>59341221</t>
  </si>
  <si>
    <t>deska stropní plná PZD 2100x300x90mm</t>
  </si>
  <si>
    <t>-849634451</t>
  </si>
  <si>
    <t>35</t>
  </si>
  <si>
    <t>434311114</t>
  </si>
  <si>
    <t>Schodišťové stupně dusané na terén z betonu tř. C 16/20 bez potěru</t>
  </si>
  <si>
    <t>-2000685299</t>
  </si>
  <si>
    <t>nabetonované stupně - nové schodiště</t>
  </si>
  <si>
    <t>6*2,7</t>
  </si>
  <si>
    <t>nabetonované stupně - oprava rampy</t>
  </si>
  <si>
    <t>6*1,2</t>
  </si>
  <si>
    <t>434351141</t>
  </si>
  <si>
    <t>Zřízení bednění stupňů přímočarých schodišť</t>
  </si>
  <si>
    <t>-897107287</t>
  </si>
  <si>
    <t>6*2,7*0,15+6*0,28*0,15*0,5*2</t>
  </si>
  <si>
    <t>6*1,2*0,155+6*0,3*0,155*0,5*2</t>
  </si>
  <si>
    <t>37</t>
  </si>
  <si>
    <t>434351142</t>
  </si>
  <si>
    <t>Odstranění bednění stupňů přímočarých schodišť</t>
  </si>
  <si>
    <t>-677923213</t>
  </si>
  <si>
    <t>38</t>
  </si>
  <si>
    <t>451475121</t>
  </si>
  <si>
    <t>Podkladní vrstva plastbetonová samonivelační první vrstva tl 10 mm</t>
  </si>
  <si>
    <t>-535289311</t>
  </si>
  <si>
    <t>stavební úpravy na zastropení jímky odlučovače</t>
  </si>
  <si>
    <t>39</t>
  </si>
  <si>
    <t>452112111</t>
  </si>
  <si>
    <t>Osazení betonových prstenců nebo rámů v do 100 mm</t>
  </si>
  <si>
    <t>786630962</t>
  </si>
  <si>
    <t>zpětné osazení poklopu v zatravněné části</t>
  </si>
  <si>
    <t>40</t>
  </si>
  <si>
    <t>59224135</t>
  </si>
  <si>
    <t>prstenec šachtový vyrovnávací betonový 625x90x60mm</t>
  </si>
  <si>
    <t>2076133274</t>
  </si>
  <si>
    <t>Komunikace pozemní</t>
  </si>
  <si>
    <t>41</t>
  </si>
  <si>
    <t>56473011R</t>
  </si>
  <si>
    <t>Podklad z kameniva hrubého drceného vel. 0-32 mm tl 100 mm</t>
  </si>
  <si>
    <t>-2114941539</t>
  </si>
  <si>
    <t>přístupový chodník k hlavnímu vstupu do ZŠ</t>
  </si>
  <si>
    <t>42</t>
  </si>
  <si>
    <t>564751111</t>
  </si>
  <si>
    <t>Podklad z kameniva hrubého drceného vel. 32-63 mm tl 150 mm</t>
  </si>
  <si>
    <t>-466709271</t>
  </si>
  <si>
    <t>43</t>
  </si>
  <si>
    <t>564861111</t>
  </si>
  <si>
    <t>Podklad ze štěrkodrtě ŠD tl 200 mm</t>
  </si>
  <si>
    <t>-643361622</t>
  </si>
  <si>
    <t>44</t>
  </si>
  <si>
    <t>577144111</t>
  </si>
  <si>
    <t>Asfaltový beton vrstva obrusná ACO 11 (ABS) tř. I tl 50 mm š do 3 m z nemodifikovaného asfaltu</t>
  </si>
  <si>
    <t>-1655804595</t>
  </si>
  <si>
    <t>45</t>
  </si>
  <si>
    <t>596212210</t>
  </si>
  <si>
    <t>Kladení zámkové dlažby pozemních komunikací tl 80 mm skupiny A pl do 50 m2</t>
  </si>
  <si>
    <t>868429915</t>
  </si>
  <si>
    <t>46</t>
  </si>
  <si>
    <t>59245013</t>
  </si>
  <si>
    <t>dlažba zámková profilová 200x165x80mm přírodní</t>
  </si>
  <si>
    <t>2004331507</t>
  </si>
  <si>
    <t>47</t>
  </si>
  <si>
    <t>59684122R</t>
  </si>
  <si>
    <t>Kladení betonové dlažby komunikací pro pěší do mrazuvzdorného tmelu vel do 0,25 m2 plochy do 50 m2</t>
  </si>
  <si>
    <t>-487755098</t>
  </si>
  <si>
    <t>48</t>
  </si>
  <si>
    <t>5924601R</t>
  </si>
  <si>
    <t>dlažba plošná betonová terasová vymývaná 400x600x60mm</t>
  </si>
  <si>
    <t>248634217</t>
  </si>
  <si>
    <t>podesta nového schodiště</t>
  </si>
  <si>
    <t>2,68*3+2,03-1,2*0,8</t>
  </si>
  <si>
    <t>49</t>
  </si>
  <si>
    <t>5924790R</t>
  </si>
  <si>
    <t>dlažba plošná betonová terasová vymývaná 400x400x50mm</t>
  </si>
  <si>
    <t>656066438</t>
  </si>
  <si>
    <t>4,4*2,32+1,28*0,3+0,18*1</t>
  </si>
  <si>
    <t>Úpravy povrchů, podlahy a osazování výplní</t>
  </si>
  <si>
    <t>631311114</t>
  </si>
  <si>
    <t>Mazanina tl do 80 mm z betonu prostého bez zvýšených nároků na prostředí tř. C 16/20</t>
  </si>
  <si>
    <t>831592210</t>
  </si>
  <si>
    <t>5*0,07</t>
  </si>
  <si>
    <t>(4,4*2,32+0,18*1)*0,06</t>
  </si>
  <si>
    <t>51</t>
  </si>
  <si>
    <t>637121113</t>
  </si>
  <si>
    <t>Okapový chodník z kačírku tl 200 mm s udusáním</t>
  </si>
  <si>
    <t>-1338762604</t>
  </si>
  <si>
    <t>52</t>
  </si>
  <si>
    <t>644941111</t>
  </si>
  <si>
    <t>Osazování ventilačních mřížek velikosti do 150 x 200 mm</t>
  </si>
  <si>
    <t>795750186</t>
  </si>
  <si>
    <t>53</t>
  </si>
  <si>
    <t>56245640</t>
  </si>
  <si>
    <t>mřížka větrací kruhová plast se síťovinou 160mm</t>
  </si>
  <si>
    <t>263863007</t>
  </si>
  <si>
    <t>Trubní vedení</t>
  </si>
  <si>
    <t>54</t>
  </si>
  <si>
    <t>830311811</t>
  </si>
  <si>
    <t>Bourání stávajícího kameninového potrubí DN do 150</t>
  </si>
  <si>
    <t>-1983720335</t>
  </si>
  <si>
    <t>úprava ukončení svodu u nového schodiště</t>
  </si>
  <si>
    <t>1,5</t>
  </si>
  <si>
    <t>úprava ukončení svodu u opravované rampy</t>
  </si>
  <si>
    <t>3,5</t>
  </si>
  <si>
    <t>55</t>
  </si>
  <si>
    <t>871315221</t>
  </si>
  <si>
    <t>Kanalizační potrubí z tvrdého PVC jednovrstvé tuhost třídy SN8 DN 160</t>
  </si>
  <si>
    <t>-1861342267</t>
  </si>
  <si>
    <t>napojení svodu na stávající kanalizaci</t>
  </si>
  <si>
    <t>1,5+3,5</t>
  </si>
  <si>
    <t>56</t>
  </si>
  <si>
    <t>877315211</t>
  </si>
  <si>
    <t>Montáž tvarovek z tvrdého PVC-systém KG nebo z polypropylenu-systém KG 2000 jednoosé DN 160</t>
  </si>
  <si>
    <t>-418828293</t>
  </si>
  <si>
    <t>57</t>
  </si>
  <si>
    <t>28611528</t>
  </si>
  <si>
    <t>přechod kanalizační KG kamenina-plast DN 160</t>
  </si>
  <si>
    <t>-179638666</t>
  </si>
  <si>
    <t>58</t>
  </si>
  <si>
    <t>899101211</t>
  </si>
  <si>
    <t>Demontáž poklopů litinových nebo ocelových včetně rámů hmotnosti do 50 kg</t>
  </si>
  <si>
    <t>1411961768</t>
  </si>
  <si>
    <t>bourací práce na zastropení jímky odlučovače - revizní a čistící poklop</t>
  </si>
  <si>
    <t>59</t>
  </si>
  <si>
    <t>89910121R</t>
  </si>
  <si>
    <t>Demontáž poklopů litinových nebo ocelových včetně rámů hmotnosti do 50 kg - pro další použití</t>
  </si>
  <si>
    <t>1582342164</t>
  </si>
  <si>
    <t>bourací práce na zastropení jímky odlučovače - kruhové poklopy</t>
  </si>
  <si>
    <t>vybourání poklopu ve zpevněné ploše</t>
  </si>
  <si>
    <t>60</t>
  </si>
  <si>
    <t>899102211</t>
  </si>
  <si>
    <t>Demontáž poklopů litinových nebo ocelových včetně rámů hmotnosti přes 50 do 100 kg</t>
  </si>
  <si>
    <t>1115067744</t>
  </si>
  <si>
    <t>vybourání dvorní vpusti</t>
  </si>
  <si>
    <t>61</t>
  </si>
  <si>
    <t>899311111</t>
  </si>
  <si>
    <t>Osazení poklopů s rámem hmotnosti do 50 kg</t>
  </si>
  <si>
    <t>581581615</t>
  </si>
  <si>
    <t>stavební úpravy na zastropení jímky odlučovače - kruhové poklopy</t>
  </si>
  <si>
    <t>62</t>
  </si>
  <si>
    <t>899311112</t>
  </si>
  <si>
    <t>Osazení poklopů s rámem hmotnosti nad 50 do 100 kg</t>
  </si>
  <si>
    <t>-673216370</t>
  </si>
  <si>
    <t>stavební úpravy na zastropení jímky odlučovače - litinové poklopy 900x900</t>
  </si>
  <si>
    <t>63</t>
  </si>
  <si>
    <t>2861420R</t>
  </si>
  <si>
    <t>poklop litinový 900x900 mm</t>
  </si>
  <si>
    <t>-235959821</t>
  </si>
  <si>
    <t>64</t>
  </si>
  <si>
    <t>899623151</t>
  </si>
  <si>
    <t>Obetonování potrubí nebo zdiva stok betonem prostým tř. C 16/20 otevřený výkop</t>
  </si>
  <si>
    <t>-1506428092</t>
  </si>
  <si>
    <t>zaslepení odtokového potrubí zabetonováním dna vpusti</t>
  </si>
  <si>
    <t>0,5*0,5*(1,4-0,5)</t>
  </si>
  <si>
    <t>Ostatní konstrukce a práce, bourání</t>
  </si>
  <si>
    <t>65</t>
  </si>
  <si>
    <t>916231213</t>
  </si>
  <si>
    <t>Osazení chodníkového obrubníku betonového stojatého s boční opěrou do lože z betonu prostého</t>
  </si>
  <si>
    <t>-277034132</t>
  </si>
  <si>
    <t>66</t>
  </si>
  <si>
    <t>59217017</t>
  </si>
  <si>
    <t>obrubník betonový chodníkový 1000x100x250mm</t>
  </si>
  <si>
    <t>-775937398</t>
  </si>
  <si>
    <t>kolem nových zpevněných ploch</t>
  </si>
  <si>
    <t>3,89+1,04</t>
  </si>
  <si>
    <t>kolem jímky</t>
  </si>
  <si>
    <t>2,27+3,31+3,19</t>
  </si>
  <si>
    <t>67</t>
  </si>
  <si>
    <t>59217001</t>
  </si>
  <si>
    <t>obrubník betonový zahradní 1000x50x250mm</t>
  </si>
  <si>
    <t>237809232</t>
  </si>
  <si>
    <t>3,13+5,7+0,45+8,4+1,05</t>
  </si>
  <si>
    <t>2,37</t>
  </si>
  <si>
    <t>68</t>
  </si>
  <si>
    <t>919732211</t>
  </si>
  <si>
    <t>Styčná spára napojení nového živičného povrchu na stávající za tepla š 15 mm hl 25 mm s prořezáním</t>
  </si>
  <si>
    <t>-487074544</t>
  </si>
  <si>
    <t>oprava AB ve styčné spáře v místě napojení na nový obrubník</t>
  </si>
  <si>
    <t>3,89</t>
  </si>
  <si>
    <t>69</t>
  </si>
  <si>
    <t>93610421R</t>
  </si>
  <si>
    <t>Odpadkový koš bez víka s vnitřní pozinkovanou vložkou pr. 55 mm, H = 900 mm, povrch vymývaný a pískovaný beton</t>
  </si>
  <si>
    <t>1042932293</t>
  </si>
  <si>
    <t>70</t>
  </si>
  <si>
    <t>953312122</t>
  </si>
  <si>
    <t>Vložky do svislých dilatačních spár z extrudovaných polystyrénových desek tl 20 mm</t>
  </si>
  <si>
    <t>1923466973</t>
  </si>
  <si>
    <t>separace nových základů od stávajícího pískovcového soklu - nové schodiště</t>
  </si>
  <si>
    <t>1,65*4,74</t>
  </si>
  <si>
    <t>separace nových základů od stávajícího pískovcového soklu - oprava rampy</t>
  </si>
  <si>
    <t>(4,2+0,35+0,35+3,12)*1,58</t>
  </si>
  <si>
    <t>71</t>
  </si>
  <si>
    <t>953735115</t>
  </si>
  <si>
    <t>Odvětrání vodorovné plastovými troubami DN do 160 mm</t>
  </si>
  <si>
    <t>-1441712174</t>
  </si>
  <si>
    <t>0,3*2</t>
  </si>
  <si>
    <t>0,2*2</t>
  </si>
  <si>
    <t>72</t>
  </si>
  <si>
    <t>962032231</t>
  </si>
  <si>
    <t>Bourání zdiva z cihel pálených nebo vápenopískových na MV nebo MVC přes 1 m3</t>
  </si>
  <si>
    <t>-1082206782</t>
  </si>
  <si>
    <t>0,6*0,3*(4,52*2+1,72)</t>
  </si>
  <si>
    <t>73</t>
  </si>
  <si>
    <t>962042320</t>
  </si>
  <si>
    <t>Bourání zdiva nadzákladového z betonu prostého do 1 m3</t>
  </si>
  <si>
    <t>-1843243150</t>
  </si>
  <si>
    <t>0,5*(0,5*4*0,15)</t>
  </si>
  <si>
    <t>74</t>
  </si>
  <si>
    <t>962042321</t>
  </si>
  <si>
    <t>Bourání zdiva nadzákladového z betonu prostého přes 1 m3</t>
  </si>
  <si>
    <t>-347194799</t>
  </si>
  <si>
    <t>"stupně" (6*0,353*0,28+0,41*0,28)*2,5 + "boční stěny" 2*0,4*2,1 + 2,05*0,08</t>
  </si>
  <si>
    <t>(2,32*3,12+2,56*1,33)*0,31+0,35*1,33</t>
  </si>
  <si>
    <t>75</t>
  </si>
  <si>
    <t>965042141</t>
  </si>
  <si>
    <t>Bourání podkladů pod dlažby nebo mazanin betonových nebo z litého asfaltu tl do 100 mm pl přes 4 m2</t>
  </si>
  <si>
    <t>-64496005</t>
  </si>
  <si>
    <t>bourací práce na zastropení jímky odlučovače</t>
  </si>
  <si>
    <t>(2,27*3,21-1,68*0,74-4*3,14*0,3*0,3)*0,08</t>
  </si>
  <si>
    <t>76</t>
  </si>
  <si>
    <t>965042221</t>
  </si>
  <si>
    <t>Bourání podkladů pod dlažby nebo mazanin betonových nebo z litého asfaltu tl přes 100 mm pl do 1 m2</t>
  </si>
  <si>
    <t>-735912771</t>
  </si>
  <si>
    <t>vybourání prahu u opravované rampy</t>
  </si>
  <si>
    <t>0,23*0,12</t>
  </si>
  <si>
    <t>77</t>
  </si>
  <si>
    <t>976061111</t>
  </si>
  <si>
    <t>Vybourání dřevěných madel a zábradlí</t>
  </si>
  <si>
    <t>2093669064</t>
  </si>
  <si>
    <t>1,95*2+2,27</t>
  </si>
  <si>
    <t>78</t>
  </si>
  <si>
    <t>976071111</t>
  </si>
  <si>
    <t>Vybourání kovových madel a zábradlí</t>
  </si>
  <si>
    <t>-1837727337</t>
  </si>
  <si>
    <t>2,9*2</t>
  </si>
  <si>
    <t>997</t>
  </si>
  <si>
    <t>Přesun sutě</t>
  </si>
  <si>
    <t>79</t>
  </si>
  <si>
    <t>997221551</t>
  </si>
  <si>
    <t>Vodorovná doprava suti ze sypkých materiálů do 1 km</t>
  </si>
  <si>
    <t>-1381540447</t>
  </si>
  <si>
    <t>80</t>
  </si>
  <si>
    <t>997221559</t>
  </si>
  <si>
    <t>Příplatek ZKD 1 km u vodorovné dopravy suti ze sypkých materiálů</t>
  </si>
  <si>
    <t>-177935456</t>
  </si>
  <si>
    <t>71,243*10 'Přepočtené koeficientem množství</t>
  </si>
  <si>
    <t>81</t>
  </si>
  <si>
    <t>997221611</t>
  </si>
  <si>
    <t>Nakládání suti na dopravní prostředky pro vodorovnou dopravu</t>
  </si>
  <si>
    <t>-1907883541</t>
  </si>
  <si>
    <t>82</t>
  </si>
  <si>
    <t>997013831</t>
  </si>
  <si>
    <t>Poplatek za uložení na skládce (skládkovné) stavebního odpadu směsného kód odpadu 170 904</t>
  </si>
  <si>
    <t>-195437726</t>
  </si>
  <si>
    <t>0,333+0,099+3,487+0,295</t>
  </si>
  <si>
    <t>83</t>
  </si>
  <si>
    <t>997221815</t>
  </si>
  <si>
    <t>Poplatek za uložení na skládce (skládkovné) stavebního odpadu betonového kód odpadu 170 101</t>
  </si>
  <si>
    <t>455497766</t>
  </si>
  <si>
    <t>bour*2+22,425+0,33+16,234+0,865+0,062+7,437</t>
  </si>
  <si>
    <t>84</t>
  </si>
  <si>
    <t>997221845</t>
  </si>
  <si>
    <t>Poplatek za uložení na skládce (skládkovné) odpadu asfaltového bez dehtu kód odpadu 170 302</t>
  </si>
  <si>
    <t>133231749</t>
  </si>
  <si>
    <t>0,314+1,32</t>
  </si>
  <si>
    <t>85</t>
  </si>
  <si>
    <t>997221855</t>
  </si>
  <si>
    <t>Poplatek za uložení na skládce (skládkovné) zeminy a kameniva kód odpadu 170 504</t>
  </si>
  <si>
    <t>142293422</t>
  </si>
  <si>
    <t>6,12+0,928+2,64</t>
  </si>
  <si>
    <t>998</t>
  </si>
  <si>
    <t>Přesun hmot</t>
  </si>
  <si>
    <t>86</t>
  </si>
  <si>
    <t>998011001</t>
  </si>
  <si>
    <t>Přesun hmot pro budovy zděné v do 6 m</t>
  </si>
  <si>
    <t>1637685597</t>
  </si>
  <si>
    <t>PSV</t>
  </si>
  <si>
    <t>Práce a dodávky PSV</t>
  </si>
  <si>
    <t>711</t>
  </si>
  <si>
    <t>Izolace proti vodě, vlhkosti a plynům</t>
  </si>
  <si>
    <t>87</t>
  </si>
  <si>
    <t>711161120</t>
  </si>
  <si>
    <t>Izolace proti zemní vlhkosti nopovou fólií vodorovná, nopek v 80,0 mm, tl do 2,0 mm</t>
  </si>
  <si>
    <t>234517593</t>
  </si>
  <si>
    <t>izolace soklového zdiva</t>
  </si>
  <si>
    <t>(12,8+0,35)*1,5</t>
  </si>
  <si>
    <t>88</t>
  </si>
  <si>
    <t>711161383</t>
  </si>
  <si>
    <t>Izolace proti zemní vlhkosti nopovou fólií ukončení horní lištou</t>
  </si>
  <si>
    <t>72227083</t>
  </si>
  <si>
    <t>12,8+0,35</t>
  </si>
  <si>
    <t>721</t>
  </si>
  <si>
    <t>Zdravotechnika - vnitřní kanalizace</t>
  </si>
  <si>
    <t>89</t>
  </si>
  <si>
    <t>721173722</t>
  </si>
  <si>
    <t>Potrubí kanalizační z PE připojovací DN 40</t>
  </si>
  <si>
    <t>1715992634</t>
  </si>
  <si>
    <t>odvodnění vaničky zapuštěné rohože</t>
  </si>
  <si>
    <t>2,5</t>
  </si>
  <si>
    <t>90</t>
  </si>
  <si>
    <t>721242105</t>
  </si>
  <si>
    <t>Lapač střešních splavenin z PP se zápachovou klapkou a lapacím košem DN 110</t>
  </si>
  <si>
    <t>-297625981</t>
  </si>
  <si>
    <t>91</t>
  </si>
  <si>
    <t>721242106</t>
  </si>
  <si>
    <t>Lapač střešních splavenin z PP se zápachovou klapkou a lapacím košem DN 125</t>
  </si>
  <si>
    <t>-674166272</t>
  </si>
  <si>
    <t>764</t>
  </si>
  <si>
    <t>Konstrukce klempířské</t>
  </si>
  <si>
    <t>92</t>
  </si>
  <si>
    <t>764004803</t>
  </si>
  <si>
    <t>Demontáž podokapního žlabu k dalšímu použití</t>
  </si>
  <si>
    <t>-872591268</t>
  </si>
  <si>
    <t>vybourání žlabu u opravované rampy</t>
  </si>
  <si>
    <t>2,32+1,4+0,25</t>
  </si>
  <si>
    <t>93</t>
  </si>
  <si>
    <t>764004861</t>
  </si>
  <si>
    <t>Demontáž svodu do suti</t>
  </si>
  <si>
    <t>-958565683</t>
  </si>
  <si>
    <t>94</t>
  </si>
  <si>
    <t>764501103</t>
  </si>
  <si>
    <t>Montáž žlabu podokapního půlkulatého</t>
  </si>
  <si>
    <t>-739198493</t>
  </si>
  <si>
    <t>žlab u opravované rampy</t>
  </si>
  <si>
    <t>95</t>
  </si>
  <si>
    <t>764518621</t>
  </si>
  <si>
    <t>Svody kruhové včetně objímek, kolen, odskoků z Pz s povrchovou úpravou průměru do 90 mm</t>
  </si>
  <si>
    <t>769967941</t>
  </si>
  <si>
    <t>nový svod u opravované rampy</t>
  </si>
  <si>
    <t>767</t>
  </si>
  <si>
    <t>Konstrukce zámečnické</t>
  </si>
  <si>
    <t>96</t>
  </si>
  <si>
    <t>76716111R</t>
  </si>
  <si>
    <t>Ocelové trubkové zábradlí výšky 1000 mm s kotvením z boku do stěny z bednícího dílce pomocí kotevních plechů a chemických kotev</t>
  </si>
  <si>
    <t>-1846557654</t>
  </si>
  <si>
    <t>2,8+4,8</t>
  </si>
  <si>
    <t>97</t>
  </si>
  <si>
    <t>76716112R</t>
  </si>
  <si>
    <t>Madla z trubek 51 x 4 mm s kotvením do fasády pomocí kotevních plechů a chemických kotev</t>
  </si>
  <si>
    <t>-445457052</t>
  </si>
  <si>
    <t>2*1,95</t>
  </si>
  <si>
    <t>98</t>
  </si>
  <si>
    <t>76716113R</t>
  </si>
  <si>
    <t>Ocelové trubkové zábradlí výšky 900 mm s kotvením z boku do stěny z KB bloků pomocí kotevních plechů a chemických kotev - včetně branky - dle specifikace na výkresu č. 11</t>
  </si>
  <si>
    <t>775966253</t>
  </si>
  <si>
    <t>3,9</t>
  </si>
  <si>
    <t>99</t>
  </si>
  <si>
    <t>767531111</t>
  </si>
  <si>
    <t>Montáž vstupních kovových nebo plastových rohoží čistících zón</t>
  </si>
  <si>
    <t>623766038</t>
  </si>
  <si>
    <t>nové schodiště</t>
  </si>
  <si>
    <t>1,2*0,8</t>
  </si>
  <si>
    <t>opravovaná rampa</t>
  </si>
  <si>
    <t>0,4*0,8</t>
  </si>
  <si>
    <t>100</t>
  </si>
  <si>
    <t>69752001</t>
  </si>
  <si>
    <t>rohož vstupní provedení hliník standard 27 mm</t>
  </si>
  <si>
    <t>-1782258135</t>
  </si>
  <si>
    <t>101</t>
  </si>
  <si>
    <t>767531121</t>
  </si>
  <si>
    <t>Osazení zapuštěného rámu z L profilů k čistícím rohožím</t>
  </si>
  <si>
    <t>480135607</t>
  </si>
  <si>
    <t>1,2*2+0,8*2</t>
  </si>
  <si>
    <t>0,4*2+0,8*2</t>
  </si>
  <si>
    <t>102</t>
  </si>
  <si>
    <t>69752160</t>
  </si>
  <si>
    <t>rám pro zapuštění profil L-30/30 25/25 20/30 15/30-Al</t>
  </si>
  <si>
    <t>1759485038</t>
  </si>
  <si>
    <t>771</t>
  </si>
  <si>
    <t>Podlahy z dlaždic</t>
  </si>
  <si>
    <t>103</t>
  </si>
  <si>
    <t>771161023</t>
  </si>
  <si>
    <t>Montáž profilu ukončujícího pro balkony a terasy</t>
  </si>
  <si>
    <t>868548259</t>
  </si>
  <si>
    <t>104</t>
  </si>
  <si>
    <t>5905410R</t>
  </si>
  <si>
    <t>profil přechodový Al 100x100x6</t>
  </si>
  <si>
    <t>734617295</t>
  </si>
  <si>
    <t>1,72*1,1 'Přepočtené koeficientem množství</t>
  </si>
  <si>
    <t>772</t>
  </si>
  <si>
    <t>Podlahy z kamene</t>
  </si>
  <si>
    <t>105</t>
  </si>
  <si>
    <t>772231313</t>
  </si>
  <si>
    <t>Montáž obkladu stupňů deskami lepenými z kamene tvrdého tl do 50 mm</t>
  </si>
  <si>
    <t>-157952908</t>
  </si>
  <si>
    <t>obklad nabetonovaných stupňů - nové schodiště</t>
  </si>
  <si>
    <t>obklad nabetonovaných stupňů - oprava rampy</t>
  </si>
  <si>
    <t>106</t>
  </si>
  <si>
    <t>5937300R</t>
  </si>
  <si>
    <t>obkladový stupeň s vymývaným povrchem tl. 50 mm</t>
  </si>
  <si>
    <t>-379636281</t>
  </si>
  <si>
    <t>23,4*1,04 'Přepočtené koeficientem množství</t>
  </si>
  <si>
    <t>782</t>
  </si>
  <si>
    <t>Dokončovací práce - obklady z kamene</t>
  </si>
  <si>
    <t>107</t>
  </si>
  <si>
    <t>78213131R</t>
  </si>
  <si>
    <t>Montáž obkladu stěn z umělého pískovce</t>
  </si>
  <si>
    <t>-1280644329</t>
  </si>
  <si>
    <t>"acad" 3,4+2,2</t>
  </si>
  <si>
    <t>108</t>
  </si>
  <si>
    <t>5838467R</t>
  </si>
  <si>
    <t>obklad z umělého pískovce</t>
  </si>
  <si>
    <t>1404022658</t>
  </si>
  <si>
    <t>5,6*1,05 'Přepočtené koeficientem množství</t>
  </si>
  <si>
    <t>783</t>
  </si>
  <si>
    <t>Dokončovací práce - nátěry</t>
  </si>
  <si>
    <t>109</t>
  </si>
  <si>
    <t>783933171</t>
  </si>
  <si>
    <t>Penetrační epoxidový nátěr hrubých betonových podlah</t>
  </si>
  <si>
    <t>1994703624</t>
  </si>
  <si>
    <t>VRN</t>
  </si>
  <si>
    <t>Vedlejší rozpočtové náklady</t>
  </si>
  <si>
    <t>VRN1</t>
  </si>
  <si>
    <t>Průzkumné, geodetické a projektové práce</t>
  </si>
  <si>
    <t>110</t>
  </si>
  <si>
    <t>010001000</t>
  </si>
  <si>
    <t>Kč</t>
  </si>
  <si>
    <t>1024</t>
  </si>
  <si>
    <t>-1269567209</t>
  </si>
  <si>
    <t>VRN3</t>
  </si>
  <si>
    <t>Zařízení staveniště</t>
  </si>
  <si>
    <t>111</t>
  </si>
  <si>
    <t>030001000</t>
  </si>
  <si>
    <t>24743073</t>
  </si>
  <si>
    <t>VRN6</t>
  </si>
  <si>
    <t>Územní vlivy</t>
  </si>
  <si>
    <t>112</t>
  </si>
  <si>
    <t>060001000</t>
  </si>
  <si>
    <t>-860546699</t>
  </si>
  <si>
    <t>VRN7</t>
  </si>
  <si>
    <t>Provozní vlivy</t>
  </si>
  <si>
    <t>113</t>
  </si>
  <si>
    <t>070001000</t>
  </si>
  <si>
    <t>1588465693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</si>
</sst>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64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3" t="s">
        <v>14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2"/>
      <c r="AQ5" s="22"/>
      <c r="AR5" s="20"/>
      <c r="BE5" s="262" t="s">
        <v>15</v>
      </c>
      <c r="BS5" s="17" t="s">
        <v>6</v>
      </c>
    </row>
    <row r="6" spans="1:74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5" t="s">
        <v>17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2"/>
      <c r="AQ6" s="22"/>
      <c r="AR6" s="20"/>
      <c r="BE6" s="263"/>
      <c r="BS6" s="17" t="s">
        <v>6</v>
      </c>
    </row>
    <row r="7" spans="1:74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3"/>
      <c r="BS7" s="17" t="s">
        <v>6</v>
      </c>
    </row>
    <row r="8" spans="1:74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3"/>
      <c r="BS8" s="17" t="s">
        <v>6</v>
      </c>
    </row>
    <row r="9" spans="1:74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3"/>
      <c r="BS9" s="17" t="s">
        <v>6</v>
      </c>
    </row>
    <row r="10" spans="1:74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3"/>
      <c r="BS10" s="17" t="s">
        <v>6</v>
      </c>
    </row>
    <row r="11" spans="1:74" ht="18.399999999999999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3"/>
      <c r="BS11" s="17" t="s">
        <v>6</v>
      </c>
    </row>
    <row r="12" spans="1:74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3"/>
      <c r="BS12" s="17" t="s">
        <v>6</v>
      </c>
    </row>
    <row r="13" spans="1:74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3"/>
      <c r="BS13" s="17" t="s">
        <v>6</v>
      </c>
    </row>
    <row r="14" spans="1:74" ht="12.75">
      <c r="B14" s="21"/>
      <c r="C14" s="22"/>
      <c r="D14" s="22"/>
      <c r="E14" s="296" t="s">
        <v>29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3"/>
      <c r="BS14" s="17" t="s">
        <v>6</v>
      </c>
    </row>
    <row r="15" spans="1:74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3"/>
      <c r="BS15" s="17" t="s">
        <v>4</v>
      </c>
    </row>
    <row r="16" spans="1:74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3"/>
      <c r="BS16" s="17" t="s">
        <v>4</v>
      </c>
    </row>
    <row r="17" spans="2:71" ht="18.399999999999999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63"/>
      <c r="BS17" s="17" t="s">
        <v>32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3"/>
      <c r="BS18" s="17" t="s">
        <v>6</v>
      </c>
    </row>
    <row r="19" spans="2:7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3"/>
      <c r="BS19" s="17" t="s">
        <v>6</v>
      </c>
    </row>
    <row r="20" spans="2:71" ht="18.399999999999999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63"/>
      <c r="BS20" s="17" t="s">
        <v>32</v>
      </c>
    </row>
    <row r="21" spans="2:7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3"/>
    </row>
    <row r="22" spans="2:7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3"/>
    </row>
    <row r="23" spans="2:71" ht="16.5" customHeight="1">
      <c r="B23" s="21"/>
      <c r="C23" s="22"/>
      <c r="D23" s="22"/>
      <c r="E23" s="298" t="s">
        <v>1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2"/>
      <c r="AP23" s="22"/>
      <c r="AQ23" s="22"/>
      <c r="AR23" s="20"/>
      <c r="BE23" s="263"/>
    </row>
    <row r="24" spans="2:7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3"/>
    </row>
    <row r="25" spans="2:7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3"/>
    </row>
    <row r="26" spans="2:71" s="1" customFormat="1" ht="25.9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5">
        <f>ROUND(AG94,2)</f>
        <v>0</v>
      </c>
      <c r="AL26" s="266"/>
      <c r="AM26" s="266"/>
      <c r="AN26" s="266"/>
      <c r="AO26" s="266"/>
      <c r="AP26" s="35"/>
      <c r="AQ26" s="35"/>
      <c r="AR26" s="38"/>
      <c r="BE26" s="263"/>
    </row>
    <row r="27" spans="2:71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3"/>
    </row>
    <row r="28" spans="2:71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9" t="s">
        <v>37</v>
      </c>
      <c r="M28" s="299"/>
      <c r="N28" s="299"/>
      <c r="O28" s="299"/>
      <c r="P28" s="299"/>
      <c r="Q28" s="35"/>
      <c r="R28" s="35"/>
      <c r="S28" s="35"/>
      <c r="T28" s="35"/>
      <c r="U28" s="35"/>
      <c r="V28" s="35"/>
      <c r="W28" s="299" t="s">
        <v>38</v>
      </c>
      <c r="X28" s="299"/>
      <c r="Y28" s="299"/>
      <c r="Z28" s="299"/>
      <c r="AA28" s="299"/>
      <c r="AB28" s="299"/>
      <c r="AC28" s="299"/>
      <c r="AD28" s="299"/>
      <c r="AE28" s="299"/>
      <c r="AF28" s="35"/>
      <c r="AG28" s="35"/>
      <c r="AH28" s="35"/>
      <c r="AI28" s="35"/>
      <c r="AJ28" s="35"/>
      <c r="AK28" s="299" t="s">
        <v>39</v>
      </c>
      <c r="AL28" s="299"/>
      <c r="AM28" s="299"/>
      <c r="AN28" s="299"/>
      <c r="AO28" s="299"/>
      <c r="AP28" s="35"/>
      <c r="AQ28" s="35"/>
      <c r="AR28" s="38"/>
      <c r="BE28" s="263"/>
    </row>
    <row r="29" spans="2:71" s="2" customFormat="1" ht="14.45" customHeight="1">
      <c r="B29" s="39"/>
      <c r="C29" s="40"/>
      <c r="D29" s="29" t="s">
        <v>40</v>
      </c>
      <c r="E29" s="40"/>
      <c r="F29" s="29" t="s">
        <v>41</v>
      </c>
      <c r="G29" s="40"/>
      <c r="H29" s="40"/>
      <c r="I29" s="40"/>
      <c r="J29" s="40"/>
      <c r="K29" s="40"/>
      <c r="L29" s="300">
        <v>0.21</v>
      </c>
      <c r="M29" s="261"/>
      <c r="N29" s="261"/>
      <c r="O29" s="261"/>
      <c r="P29" s="261"/>
      <c r="Q29" s="40"/>
      <c r="R29" s="40"/>
      <c r="S29" s="40"/>
      <c r="T29" s="40"/>
      <c r="U29" s="40"/>
      <c r="V29" s="40"/>
      <c r="W29" s="260">
        <f>ROUND(AZ94, 2)</f>
        <v>0</v>
      </c>
      <c r="X29" s="261"/>
      <c r="Y29" s="261"/>
      <c r="Z29" s="261"/>
      <c r="AA29" s="261"/>
      <c r="AB29" s="261"/>
      <c r="AC29" s="261"/>
      <c r="AD29" s="261"/>
      <c r="AE29" s="261"/>
      <c r="AF29" s="40"/>
      <c r="AG29" s="40"/>
      <c r="AH29" s="40"/>
      <c r="AI29" s="40"/>
      <c r="AJ29" s="40"/>
      <c r="AK29" s="260">
        <f>ROUND(AV94, 2)</f>
        <v>0</v>
      </c>
      <c r="AL29" s="261"/>
      <c r="AM29" s="261"/>
      <c r="AN29" s="261"/>
      <c r="AO29" s="261"/>
      <c r="AP29" s="40"/>
      <c r="AQ29" s="40"/>
      <c r="AR29" s="41"/>
      <c r="BE29" s="264"/>
    </row>
    <row r="30" spans="2:71" s="2" customFormat="1" ht="14.45" customHeight="1">
      <c r="B30" s="39"/>
      <c r="C30" s="40"/>
      <c r="D30" s="40"/>
      <c r="E30" s="40"/>
      <c r="F30" s="29" t="s">
        <v>42</v>
      </c>
      <c r="G30" s="40"/>
      <c r="H30" s="40"/>
      <c r="I30" s="40"/>
      <c r="J30" s="40"/>
      <c r="K30" s="40"/>
      <c r="L30" s="300">
        <v>0.15</v>
      </c>
      <c r="M30" s="261"/>
      <c r="N30" s="261"/>
      <c r="O30" s="261"/>
      <c r="P30" s="261"/>
      <c r="Q30" s="40"/>
      <c r="R30" s="40"/>
      <c r="S30" s="40"/>
      <c r="T30" s="40"/>
      <c r="U30" s="40"/>
      <c r="V30" s="40"/>
      <c r="W30" s="260">
        <f>ROUND(BA94, 2)</f>
        <v>0</v>
      </c>
      <c r="X30" s="261"/>
      <c r="Y30" s="261"/>
      <c r="Z30" s="261"/>
      <c r="AA30" s="261"/>
      <c r="AB30" s="261"/>
      <c r="AC30" s="261"/>
      <c r="AD30" s="261"/>
      <c r="AE30" s="261"/>
      <c r="AF30" s="40"/>
      <c r="AG30" s="40"/>
      <c r="AH30" s="40"/>
      <c r="AI30" s="40"/>
      <c r="AJ30" s="40"/>
      <c r="AK30" s="260">
        <f>ROUND(AW94, 2)</f>
        <v>0</v>
      </c>
      <c r="AL30" s="261"/>
      <c r="AM30" s="261"/>
      <c r="AN30" s="261"/>
      <c r="AO30" s="261"/>
      <c r="AP30" s="40"/>
      <c r="AQ30" s="40"/>
      <c r="AR30" s="41"/>
      <c r="BE30" s="264"/>
    </row>
    <row r="31" spans="2:71" s="2" customFormat="1" ht="14.45" hidden="1" customHeight="1">
      <c r="B31" s="39"/>
      <c r="C31" s="40"/>
      <c r="D31" s="40"/>
      <c r="E31" s="40"/>
      <c r="F31" s="29" t="s">
        <v>43</v>
      </c>
      <c r="G31" s="40"/>
      <c r="H31" s="40"/>
      <c r="I31" s="40"/>
      <c r="J31" s="40"/>
      <c r="K31" s="40"/>
      <c r="L31" s="300">
        <v>0.21</v>
      </c>
      <c r="M31" s="261"/>
      <c r="N31" s="261"/>
      <c r="O31" s="261"/>
      <c r="P31" s="261"/>
      <c r="Q31" s="40"/>
      <c r="R31" s="40"/>
      <c r="S31" s="40"/>
      <c r="T31" s="40"/>
      <c r="U31" s="40"/>
      <c r="V31" s="40"/>
      <c r="W31" s="260">
        <f>ROUND(BB94, 2)</f>
        <v>0</v>
      </c>
      <c r="X31" s="261"/>
      <c r="Y31" s="261"/>
      <c r="Z31" s="261"/>
      <c r="AA31" s="261"/>
      <c r="AB31" s="261"/>
      <c r="AC31" s="261"/>
      <c r="AD31" s="261"/>
      <c r="AE31" s="261"/>
      <c r="AF31" s="40"/>
      <c r="AG31" s="40"/>
      <c r="AH31" s="40"/>
      <c r="AI31" s="40"/>
      <c r="AJ31" s="40"/>
      <c r="AK31" s="260">
        <v>0</v>
      </c>
      <c r="AL31" s="261"/>
      <c r="AM31" s="261"/>
      <c r="AN31" s="261"/>
      <c r="AO31" s="261"/>
      <c r="AP31" s="40"/>
      <c r="AQ31" s="40"/>
      <c r="AR31" s="41"/>
      <c r="BE31" s="264"/>
    </row>
    <row r="32" spans="2:71" s="2" customFormat="1" ht="14.45" hidden="1" customHeight="1">
      <c r="B32" s="39"/>
      <c r="C32" s="40"/>
      <c r="D32" s="40"/>
      <c r="E32" s="40"/>
      <c r="F32" s="29" t="s">
        <v>44</v>
      </c>
      <c r="G32" s="40"/>
      <c r="H32" s="40"/>
      <c r="I32" s="40"/>
      <c r="J32" s="40"/>
      <c r="K32" s="40"/>
      <c r="L32" s="300">
        <v>0.15</v>
      </c>
      <c r="M32" s="261"/>
      <c r="N32" s="261"/>
      <c r="O32" s="261"/>
      <c r="P32" s="261"/>
      <c r="Q32" s="40"/>
      <c r="R32" s="40"/>
      <c r="S32" s="40"/>
      <c r="T32" s="40"/>
      <c r="U32" s="40"/>
      <c r="V32" s="40"/>
      <c r="W32" s="260">
        <f>ROUND(BC94, 2)</f>
        <v>0</v>
      </c>
      <c r="X32" s="261"/>
      <c r="Y32" s="261"/>
      <c r="Z32" s="261"/>
      <c r="AA32" s="261"/>
      <c r="AB32" s="261"/>
      <c r="AC32" s="261"/>
      <c r="AD32" s="261"/>
      <c r="AE32" s="261"/>
      <c r="AF32" s="40"/>
      <c r="AG32" s="40"/>
      <c r="AH32" s="40"/>
      <c r="AI32" s="40"/>
      <c r="AJ32" s="40"/>
      <c r="AK32" s="260">
        <v>0</v>
      </c>
      <c r="AL32" s="261"/>
      <c r="AM32" s="261"/>
      <c r="AN32" s="261"/>
      <c r="AO32" s="261"/>
      <c r="AP32" s="40"/>
      <c r="AQ32" s="40"/>
      <c r="AR32" s="41"/>
      <c r="BE32" s="264"/>
    </row>
    <row r="33" spans="2:57" s="2" customFormat="1" ht="14.45" hidden="1" customHeight="1">
      <c r="B33" s="39"/>
      <c r="C33" s="40"/>
      <c r="D33" s="40"/>
      <c r="E33" s="40"/>
      <c r="F33" s="29" t="s">
        <v>45</v>
      </c>
      <c r="G33" s="40"/>
      <c r="H33" s="40"/>
      <c r="I33" s="40"/>
      <c r="J33" s="40"/>
      <c r="K33" s="40"/>
      <c r="L33" s="300">
        <v>0</v>
      </c>
      <c r="M33" s="261"/>
      <c r="N33" s="261"/>
      <c r="O33" s="261"/>
      <c r="P33" s="261"/>
      <c r="Q33" s="40"/>
      <c r="R33" s="40"/>
      <c r="S33" s="40"/>
      <c r="T33" s="40"/>
      <c r="U33" s="40"/>
      <c r="V33" s="40"/>
      <c r="W33" s="260">
        <f>ROUND(BD94, 2)</f>
        <v>0</v>
      </c>
      <c r="X33" s="261"/>
      <c r="Y33" s="261"/>
      <c r="Z33" s="261"/>
      <c r="AA33" s="261"/>
      <c r="AB33" s="261"/>
      <c r="AC33" s="261"/>
      <c r="AD33" s="261"/>
      <c r="AE33" s="261"/>
      <c r="AF33" s="40"/>
      <c r="AG33" s="40"/>
      <c r="AH33" s="40"/>
      <c r="AI33" s="40"/>
      <c r="AJ33" s="40"/>
      <c r="AK33" s="260">
        <v>0</v>
      </c>
      <c r="AL33" s="261"/>
      <c r="AM33" s="261"/>
      <c r="AN33" s="261"/>
      <c r="AO33" s="261"/>
      <c r="AP33" s="40"/>
      <c r="AQ33" s="40"/>
      <c r="AR33" s="41"/>
      <c r="BE33" s="264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3"/>
    </row>
    <row r="35" spans="2:57" s="1" customFormat="1" ht="25.9" customHeight="1"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67" t="s">
        <v>48</v>
      </c>
      <c r="Y35" s="268"/>
      <c r="Z35" s="268"/>
      <c r="AA35" s="268"/>
      <c r="AB35" s="268"/>
      <c r="AC35" s="44"/>
      <c r="AD35" s="44"/>
      <c r="AE35" s="44"/>
      <c r="AF35" s="44"/>
      <c r="AG35" s="44"/>
      <c r="AH35" s="44"/>
      <c r="AI35" s="44"/>
      <c r="AJ35" s="44"/>
      <c r="AK35" s="269">
        <f>SUM(AK26:AK33)</f>
        <v>0</v>
      </c>
      <c r="AL35" s="268"/>
      <c r="AM35" s="268"/>
      <c r="AN35" s="268"/>
      <c r="AO35" s="270"/>
      <c r="AP35" s="42"/>
      <c r="AQ35" s="42"/>
      <c r="AR35" s="38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57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57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57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57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57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57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57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57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57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57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57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57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51</v>
      </c>
      <c r="AI60" s="37"/>
      <c r="AJ60" s="37"/>
      <c r="AK60" s="37"/>
      <c r="AL60" s="37"/>
      <c r="AM60" s="48" t="s">
        <v>52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54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51</v>
      </c>
      <c r="AI75" s="37"/>
      <c r="AJ75" s="37"/>
      <c r="AK75" s="37"/>
      <c r="AL75" s="37"/>
      <c r="AM75" s="48" t="s">
        <v>52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1:90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1:90" s="1" customFormat="1" ht="24.95" customHeight="1">
      <c r="B82" s="34"/>
      <c r="C82" s="23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1:90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1:90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20-10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1:90" s="4" customFormat="1" ht="36.950000000000003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274" t="str">
        <f>K6</f>
        <v>OPRAVA SCHODIŠTĚ, PŘÍSTUPOVÉHO CHODNÍKU A ZÁSBOVACÍ RAMPY ZŠ LUDVÍKOVICE</v>
      </c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58"/>
      <c r="AQ85" s="58"/>
      <c r="AR85" s="59"/>
    </row>
    <row r="86" spans="1:90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1:90" s="1" customFormat="1" ht="12" customHeight="1">
      <c r="B87" s="34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LUDVÍKOVICE č.p.68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276" t="str">
        <f>IF(AN8= "","",AN8)</f>
        <v>17. 2. 2020</v>
      </c>
      <c r="AN87" s="276"/>
      <c r="AO87" s="35"/>
      <c r="AP87" s="35"/>
      <c r="AQ87" s="35"/>
      <c r="AR87" s="38"/>
    </row>
    <row r="88" spans="1:90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1:90" s="1" customFormat="1" ht="15.2" customHeight="1">
      <c r="B89" s="34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54" t="str">
        <f>IF(E11= "","",E11)</f>
        <v>OBEC LUDVÍKOVICE, ZŠ a MŠ LUVIKOVICE, p.o.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272" t="str">
        <f>IF(E17="","",E17)</f>
        <v>Ing. Vladimír POLDA</v>
      </c>
      <c r="AN89" s="273"/>
      <c r="AO89" s="273"/>
      <c r="AP89" s="273"/>
      <c r="AQ89" s="35"/>
      <c r="AR89" s="38"/>
      <c r="AS89" s="277" t="s">
        <v>56</v>
      </c>
      <c r="AT89" s="278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1:90" s="1" customFormat="1" ht="15.2" customHeight="1">
      <c r="B90" s="34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54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33</v>
      </c>
      <c r="AJ90" s="35"/>
      <c r="AK90" s="35"/>
      <c r="AL90" s="35"/>
      <c r="AM90" s="272" t="str">
        <f>IF(E20="","",E20)</f>
        <v>Ing. J. Duben</v>
      </c>
      <c r="AN90" s="273"/>
      <c r="AO90" s="273"/>
      <c r="AP90" s="273"/>
      <c r="AQ90" s="35"/>
      <c r="AR90" s="38"/>
      <c r="AS90" s="279"/>
      <c r="AT90" s="280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1:90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1"/>
      <c r="AT91" s="282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1:90" s="1" customFormat="1" ht="29.25" customHeight="1">
      <c r="B92" s="34"/>
      <c r="C92" s="283" t="s">
        <v>57</v>
      </c>
      <c r="D92" s="284"/>
      <c r="E92" s="284"/>
      <c r="F92" s="284"/>
      <c r="G92" s="284"/>
      <c r="H92" s="68"/>
      <c r="I92" s="285" t="s">
        <v>58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6" t="s">
        <v>59</v>
      </c>
      <c r="AH92" s="284"/>
      <c r="AI92" s="284"/>
      <c r="AJ92" s="284"/>
      <c r="AK92" s="284"/>
      <c r="AL92" s="284"/>
      <c r="AM92" s="284"/>
      <c r="AN92" s="285" t="s">
        <v>60</v>
      </c>
      <c r="AO92" s="284"/>
      <c r="AP92" s="287"/>
      <c r="AQ92" s="69" t="s">
        <v>61</v>
      </c>
      <c r="AR92" s="38"/>
      <c r="AS92" s="70" t="s">
        <v>62</v>
      </c>
      <c r="AT92" s="71" t="s">
        <v>63</v>
      </c>
      <c r="AU92" s="71" t="s">
        <v>64</v>
      </c>
      <c r="AV92" s="71" t="s">
        <v>65</v>
      </c>
      <c r="AW92" s="71" t="s">
        <v>66</v>
      </c>
      <c r="AX92" s="71" t="s">
        <v>67</v>
      </c>
      <c r="AY92" s="71" t="s">
        <v>68</v>
      </c>
      <c r="AZ92" s="71" t="s">
        <v>69</v>
      </c>
      <c r="BA92" s="71" t="s">
        <v>70</v>
      </c>
      <c r="BB92" s="71" t="s">
        <v>71</v>
      </c>
      <c r="BC92" s="71" t="s">
        <v>72</v>
      </c>
      <c r="BD92" s="72" t="s">
        <v>73</v>
      </c>
    </row>
    <row r="93" spans="1:90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1:90" s="5" customFormat="1" ht="32.450000000000003" customHeight="1">
      <c r="B94" s="76"/>
      <c r="C94" s="77" t="s">
        <v>74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91">
        <f>ROUND(AG95,2)</f>
        <v>0</v>
      </c>
      <c r="AH94" s="291"/>
      <c r="AI94" s="291"/>
      <c r="AJ94" s="291"/>
      <c r="AK94" s="291"/>
      <c r="AL94" s="291"/>
      <c r="AM94" s="291"/>
      <c r="AN94" s="292">
        <f>SUM(AG94,AT94)</f>
        <v>0</v>
      </c>
      <c r="AO94" s="292"/>
      <c r="AP94" s="292"/>
      <c r="AQ94" s="80" t="s">
        <v>1</v>
      </c>
      <c r="AR94" s="81"/>
      <c r="AS94" s="82">
        <f>ROUND(AS95,2)</f>
        <v>0</v>
      </c>
      <c r="AT94" s="83">
        <f>ROUND(SUM(AV94:AW94),2)</f>
        <v>0</v>
      </c>
      <c r="AU94" s="84">
        <f>ROUND(AU95,5)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ROUND(AZ95,2)</f>
        <v>0</v>
      </c>
      <c r="BA94" s="83">
        <f>ROUND(BA95,2)</f>
        <v>0</v>
      </c>
      <c r="BB94" s="83">
        <f>ROUND(BB95,2)</f>
        <v>0</v>
      </c>
      <c r="BC94" s="83">
        <f>ROUND(BC95,2)</f>
        <v>0</v>
      </c>
      <c r="BD94" s="85">
        <f>ROUND(BD95,2)</f>
        <v>0</v>
      </c>
      <c r="BS94" s="86" t="s">
        <v>75</v>
      </c>
      <c r="BT94" s="86" t="s">
        <v>76</v>
      </c>
      <c r="BV94" s="86" t="s">
        <v>77</v>
      </c>
      <c r="BW94" s="86" t="s">
        <v>5</v>
      </c>
      <c r="BX94" s="86" t="s">
        <v>78</v>
      </c>
      <c r="CL94" s="86" t="s">
        <v>1</v>
      </c>
    </row>
    <row r="95" spans="1:90" s="6" customFormat="1" ht="40.5" customHeight="1">
      <c r="A95" s="87" t="s">
        <v>79</v>
      </c>
      <c r="B95" s="88"/>
      <c r="C95" s="89"/>
      <c r="D95" s="290" t="s">
        <v>14</v>
      </c>
      <c r="E95" s="290"/>
      <c r="F95" s="290"/>
      <c r="G95" s="290"/>
      <c r="H95" s="290"/>
      <c r="I95" s="90"/>
      <c r="J95" s="290" t="s">
        <v>17</v>
      </c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88">
        <f>'20-10 - OPRAVA SCHODIŠTĚ,...'!J28</f>
        <v>0</v>
      </c>
      <c r="AH95" s="289"/>
      <c r="AI95" s="289"/>
      <c r="AJ95" s="289"/>
      <c r="AK95" s="289"/>
      <c r="AL95" s="289"/>
      <c r="AM95" s="289"/>
      <c r="AN95" s="288">
        <f>SUM(AG95,AT95)</f>
        <v>0</v>
      </c>
      <c r="AO95" s="289"/>
      <c r="AP95" s="289"/>
      <c r="AQ95" s="91" t="s">
        <v>80</v>
      </c>
      <c r="AR95" s="92"/>
      <c r="AS95" s="93">
        <v>0</v>
      </c>
      <c r="AT95" s="94">
        <f>ROUND(SUM(AV95:AW95),2)</f>
        <v>0</v>
      </c>
      <c r="AU95" s="95">
        <f>'20-10 - OPRAVA SCHODIŠTĚ,...'!P137</f>
        <v>0</v>
      </c>
      <c r="AV95" s="94">
        <f>'20-10 - OPRAVA SCHODIŠTĚ,...'!J31</f>
        <v>0</v>
      </c>
      <c r="AW95" s="94">
        <f>'20-10 - OPRAVA SCHODIŠTĚ,...'!J32</f>
        <v>0</v>
      </c>
      <c r="AX95" s="94">
        <f>'20-10 - OPRAVA SCHODIŠTĚ,...'!J33</f>
        <v>0</v>
      </c>
      <c r="AY95" s="94">
        <f>'20-10 - OPRAVA SCHODIŠTĚ,...'!J34</f>
        <v>0</v>
      </c>
      <c r="AZ95" s="94">
        <f>'20-10 - OPRAVA SCHODIŠTĚ,...'!F31</f>
        <v>0</v>
      </c>
      <c r="BA95" s="94">
        <f>'20-10 - OPRAVA SCHODIŠTĚ,...'!F32</f>
        <v>0</v>
      </c>
      <c r="BB95" s="94">
        <f>'20-10 - OPRAVA SCHODIŠTĚ,...'!F33</f>
        <v>0</v>
      </c>
      <c r="BC95" s="94">
        <f>'20-10 - OPRAVA SCHODIŠTĚ,...'!F34</f>
        <v>0</v>
      </c>
      <c r="BD95" s="96">
        <f>'20-10 - OPRAVA SCHODIŠTĚ,...'!F35</f>
        <v>0</v>
      </c>
      <c r="BT95" s="97" t="s">
        <v>81</v>
      </c>
      <c r="BU95" s="97" t="s">
        <v>82</v>
      </c>
      <c r="BV95" s="97" t="s">
        <v>77</v>
      </c>
      <c r="BW95" s="97" t="s">
        <v>5</v>
      </c>
      <c r="BX95" s="97" t="s">
        <v>78</v>
      </c>
      <c r="CL95" s="97" t="s">
        <v>1</v>
      </c>
    </row>
    <row r="96" spans="1:90" s="1" customFormat="1" ht="30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</row>
    <row r="97" spans="2:44" s="1" customFormat="1" ht="6.95" customHeight="1"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38"/>
    </row>
  </sheetData>
  <sheetProtection algorithmName="SHA-512" hashValue="2AfFNdsr3fyAzluWfljMOl0KQ2U14AoxYGLRpMwarKWH5H9n8BOsj+rs5uHIMeZr8hkhfdaqn95zGSmrBbPzmw==" saltValue="XyUQNfzWwehrk6vX/UyHmBIckOJiJrwfG57qPh7fcTmuTm+4qYZJPNzYiXT9qpIebilgz8VBOt9MTHUWWVNvBA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20-10 - OPRAVA SCHODIŠTĚ,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30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7" t="s">
        <v>5</v>
      </c>
      <c r="AZ2" s="99" t="s">
        <v>83</v>
      </c>
      <c r="BA2" s="99" t="s">
        <v>1</v>
      </c>
      <c r="BB2" s="99" t="s">
        <v>1</v>
      </c>
      <c r="BC2" s="99" t="s">
        <v>84</v>
      </c>
      <c r="BD2" s="99" t="s">
        <v>85</v>
      </c>
    </row>
    <row r="3" spans="2:56" ht="6.95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20"/>
      <c r="AT3" s="17" t="s">
        <v>85</v>
      </c>
      <c r="AZ3" s="99" t="s">
        <v>86</v>
      </c>
      <c r="BA3" s="99" t="s">
        <v>1</v>
      </c>
      <c r="BB3" s="99" t="s">
        <v>1</v>
      </c>
      <c r="BC3" s="99" t="s">
        <v>87</v>
      </c>
      <c r="BD3" s="99" t="s">
        <v>85</v>
      </c>
    </row>
    <row r="4" spans="2:56" ht="24.95" customHeight="1">
      <c r="B4" s="20"/>
      <c r="D4" s="103" t="s">
        <v>88</v>
      </c>
      <c r="L4" s="20"/>
      <c r="M4" s="104" t="s">
        <v>10</v>
      </c>
      <c r="AT4" s="17" t="s">
        <v>4</v>
      </c>
      <c r="AZ4" s="99" t="s">
        <v>89</v>
      </c>
      <c r="BA4" s="99" t="s">
        <v>1</v>
      </c>
      <c r="BB4" s="99" t="s">
        <v>1</v>
      </c>
      <c r="BC4" s="99" t="s">
        <v>90</v>
      </c>
      <c r="BD4" s="99" t="s">
        <v>85</v>
      </c>
    </row>
    <row r="5" spans="2:56" ht="6.95" customHeight="1">
      <c r="B5" s="20"/>
      <c r="L5" s="20"/>
      <c r="AZ5" s="99" t="s">
        <v>91</v>
      </c>
      <c r="BA5" s="99" t="s">
        <v>1</v>
      </c>
      <c r="BB5" s="99" t="s">
        <v>1</v>
      </c>
      <c r="BC5" s="99" t="s">
        <v>92</v>
      </c>
      <c r="BD5" s="99" t="s">
        <v>85</v>
      </c>
    </row>
    <row r="6" spans="2:56" s="1" customFormat="1" ht="12" customHeight="1">
      <c r="B6" s="38"/>
      <c r="D6" s="105" t="s">
        <v>16</v>
      </c>
      <c r="I6" s="106"/>
      <c r="L6" s="38"/>
      <c r="AZ6" s="99" t="s">
        <v>93</v>
      </c>
      <c r="BA6" s="99" t="s">
        <v>1</v>
      </c>
      <c r="BB6" s="99" t="s">
        <v>1</v>
      </c>
      <c r="BC6" s="99" t="s">
        <v>94</v>
      </c>
      <c r="BD6" s="99" t="s">
        <v>85</v>
      </c>
    </row>
    <row r="7" spans="2:56" s="1" customFormat="1" ht="36.950000000000003" customHeight="1">
      <c r="B7" s="38"/>
      <c r="E7" s="301" t="s">
        <v>17</v>
      </c>
      <c r="F7" s="302"/>
      <c r="G7" s="302"/>
      <c r="H7" s="302"/>
      <c r="I7" s="106"/>
      <c r="L7" s="38"/>
    </row>
    <row r="8" spans="2:56" s="1" customFormat="1" ht="11.25">
      <c r="B8" s="38"/>
      <c r="I8" s="106"/>
      <c r="L8" s="38"/>
    </row>
    <row r="9" spans="2:56" s="1" customFormat="1" ht="12" customHeight="1">
      <c r="B9" s="38"/>
      <c r="D9" s="105" t="s">
        <v>18</v>
      </c>
      <c r="F9" s="107" t="s">
        <v>1</v>
      </c>
      <c r="I9" s="108" t="s">
        <v>19</v>
      </c>
      <c r="J9" s="107" t="s">
        <v>1</v>
      </c>
      <c r="L9" s="38"/>
    </row>
    <row r="10" spans="2:56" s="1" customFormat="1" ht="12" customHeight="1">
      <c r="B10" s="38"/>
      <c r="D10" s="105" t="s">
        <v>20</v>
      </c>
      <c r="F10" s="107" t="s">
        <v>21</v>
      </c>
      <c r="I10" s="108" t="s">
        <v>22</v>
      </c>
      <c r="J10" s="109" t="str">
        <f>'Rekapitulace stavby'!AN8</f>
        <v>17. 2. 2020</v>
      </c>
      <c r="L10" s="38"/>
    </row>
    <row r="11" spans="2:56" s="1" customFormat="1" ht="10.9" customHeight="1">
      <c r="B11" s="38"/>
      <c r="I11" s="106"/>
      <c r="L11" s="38"/>
    </row>
    <row r="12" spans="2:56" s="1" customFormat="1" ht="12" customHeight="1">
      <c r="B12" s="38"/>
      <c r="D12" s="105" t="s">
        <v>24</v>
      </c>
      <c r="I12" s="108" t="s">
        <v>25</v>
      </c>
      <c r="J12" s="107" t="s">
        <v>1</v>
      </c>
      <c r="L12" s="38"/>
    </row>
    <row r="13" spans="2:56" s="1" customFormat="1" ht="18" customHeight="1">
      <c r="B13" s="38"/>
      <c r="E13" s="107" t="s">
        <v>26</v>
      </c>
      <c r="I13" s="108" t="s">
        <v>27</v>
      </c>
      <c r="J13" s="107" t="s">
        <v>1</v>
      </c>
      <c r="L13" s="38"/>
    </row>
    <row r="14" spans="2:56" s="1" customFormat="1" ht="6.95" customHeight="1">
      <c r="B14" s="38"/>
      <c r="I14" s="106"/>
      <c r="L14" s="38"/>
    </row>
    <row r="15" spans="2:56" s="1" customFormat="1" ht="12" customHeight="1">
      <c r="B15" s="38"/>
      <c r="D15" s="105" t="s">
        <v>28</v>
      </c>
      <c r="I15" s="108" t="s">
        <v>25</v>
      </c>
      <c r="J15" s="30" t="str">
        <f>'Rekapitulace stavby'!AN13</f>
        <v>Vyplň údaj</v>
      </c>
      <c r="L15" s="38"/>
    </row>
    <row r="16" spans="2:56" s="1" customFormat="1" ht="18" customHeight="1">
      <c r="B16" s="38"/>
      <c r="E16" s="303" t="str">
        <f>'Rekapitulace stavby'!E14</f>
        <v>Vyplň údaj</v>
      </c>
      <c r="F16" s="304"/>
      <c r="G16" s="304"/>
      <c r="H16" s="304"/>
      <c r="I16" s="108" t="s">
        <v>27</v>
      </c>
      <c r="J16" s="30" t="str">
        <f>'Rekapitulace stavby'!AN14</f>
        <v>Vyplň údaj</v>
      </c>
      <c r="L16" s="38"/>
    </row>
    <row r="17" spans="2:12" s="1" customFormat="1" ht="6.95" customHeight="1">
      <c r="B17" s="38"/>
      <c r="I17" s="106"/>
      <c r="L17" s="38"/>
    </row>
    <row r="18" spans="2:12" s="1" customFormat="1" ht="12" customHeight="1">
      <c r="B18" s="38"/>
      <c r="D18" s="105" t="s">
        <v>30</v>
      </c>
      <c r="I18" s="108" t="s">
        <v>25</v>
      </c>
      <c r="J18" s="107" t="s">
        <v>1</v>
      </c>
      <c r="L18" s="38"/>
    </row>
    <row r="19" spans="2:12" s="1" customFormat="1" ht="18" customHeight="1">
      <c r="B19" s="38"/>
      <c r="E19" s="107" t="s">
        <v>31</v>
      </c>
      <c r="I19" s="108" t="s">
        <v>27</v>
      </c>
      <c r="J19" s="107" t="s">
        <v>1</v>
      </c>
      <c r="L19" s="38"/>
    </row>
    <row r="20" spans="2:12" s="1" customFormat="1" ht="6.95" customHeight="1">
      <c r="B20" s="38"/>
      <c r="I20" s="106"/>
      <c r="L20" s="38"/>
    </row>
    <row r="21" spans="2:12" s="1" customFormat="1" ht="12" customHeight="1">
      <c r="B21" s="38"/>
      <c r="D21" s="105" t="s">
        <v>33</v>
      </c>
      <c r="I21" s="108" t="s">
        <v>25</v>
      </c>
      <c r="J21" s="107" t="s">
        <v>1</v>
      </c>
      <c r="L21" s="38"/>
    </row>
    <row r="22" spans="2:12" s="1" customFormat="1" ht="18" customHeight="1">
      <c r="B22" s="38"/>
      <c r="E22" s="107" t="s">
        <v>34</v>
      </c>
      <c r="I22" s="108" t="s">
        <v>27</v>
      </c>
      <c r="J22" s="107" t="s">
        <v>1</v>
      </c>
      <c r="L22" s="38"/>
    </row>
    <row r="23" spans="2:12" s="1" customFormat="1" ht="6.95" customHeight="1">
      <c r="B23" s="38"/>
      <c r="I23" s="106"/>
      <c r="L23" s="38"/>
    </row>
    <row r="24" spans="2:12" s="1" customFormat="1" ht="12" customHeight="1">
      <c r="B24" s="38"/>
      <c r="D24" s="105" t="s">
        <v>35</v>
      </c>
      <c r="I24" s="106"/>
      <c r="L24" s="38"/>
    </row>
    <row r="25" spans="2:12" s="7" customFormat="1" ht="16.5" customHeight="1">
      <c r="B25" s="110"/>
      <c r="E25" s="305" t="s">
        <v>1</v>
      </c>
      <c r="F25" s="305"/>
      <c r="G25" s="305"/>
      <c r="H25" s="305"/>
      <c r="I25" s="111"/>
      <c r="L25" s="110"/>
    </row>
    <row r="26" spans="2:12" s="1" customFormat="1" ht="6.95" customHeight="1">
      <c r="B26" s="38"/>
      <c r="I26" s="106"/>
      <c r="L26" s="38"/>
    </row>
    <row r="27" spans="2:12" s="1" customFormat="1" ht="6.95" customHeight="1">
      <c r="B27" s="38"/>
      <c r="D27" s="62"/>
      <c r="E27" s="62"/>
      <c r="F27" s="62"/>
      <c r="G27" s="62"/>
      <c r="H27" s="62"/>
      <c r="I27" s="112"/>
      <c r="J27" s="62"/>
      <c r="K27" s="62"/>
      <c r="L27" s="38"/>
    </row>
    <row r="28" spans="2:12" s="1" customFormat="1" ht="25.35" customHeight="1">
      <c r="B28" s="38"/>
      <c r="D28" s="113" t="s">
        <v>36</v>
      </c>
      <c r="I28" s="106"/>
      <c r="J28" s="114">
        <f>ROUND(J137, 2)</f>
        <v>0</v>
      </c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2"/>
      <c r="J29" s="62"/>
      <c r="K29" s="62"/>
      <c r="L29" s="38"/>
    </row>
    <row r="30" spans="2:12" s="1" customFormat="1" ht="14.45" customHeight="1">
      <c r="B30" s="38"/>
      <c r="F30" s="115" t="s">
        <v>38</v>
      </c>
      <c r="I30" s="116" t="s">
        <v>37</v>
      </c>
      <c r="J30" s="115" t="s">
        <v>39</v>
      </c>
      <c r="L30" s="38"/>
    </row>
    <row r="31" spans="2:12" s="1" customFormat="1" ht="14.45" customHeight="1">
      <c r="B31" s="38"/>
      <c r="D31" s="117" t="s">
        <v>40</v>
      </c>
      <c r="E31" s="105" t="s">
        <v>41</v>
      </c>
      <c r="F31" s="118">
        <f>ROUND((SUM(BE137:BE529)),  2)</f>
        <v>0</v>
      </c>
      <c r="I31" s="119">
        <v>0.21</v>
      </c>
      <c r="J31" s="118">
        <f>ROUND(((SUM(BE137:BE529))*I31),  2)</f>
        <v>0</v>
      </c>
      <c r="L31" s="38"/>
    </row>
    <row r="32" spans="2:12" s="1" customFormat="1" ht="14.45" customHeight="1">
      <c r="B32" s="38"/>
      <c r="E32" s="105" t="s">
        <v>42</v>
      </c>
      <c r="F32" s="118">
        <f>ROUND((SUM(BF137:BF529)),  2)</f>
        <v>0</v>
      </c>
      <c r="I32" s="119">
        <v>0.15</v>
      </c>
      <c r="J32" s="118">
        <f>ROUND(((SUM(BF137:BF529))*I32),  2)</f>
        <v>0</v>
      </c>
      <c r="L32" s="38"/>
    </row>
    <row r="33" spans="2:12" s="1" customFormat="1" ht="14.45" hidden="1" customHeight="1">
      <c r="B33" s="38"/>
      <c r="E33" s="105" t="s">
        <v>43</v>
      </c>
      <c r="F33" s="118">
        <f>ROUND((SUM(BG137:BG529)),  2)</f>
        <v>0</v>
      </c>
      <c r="I33" s="119">
        <v>0.21</v>
      </c>
      <c r="J33" s="118">
        <f>0</f>
        <v>0</v>
      </c>
      <c r="L33" s="38"/>
    </row>
    <row r="34" spans="2:12" s="1" customFormat="1" ht="14.45" hidden="1" customHeight="1">
      <c r="B34" s="38"/>
      <c r="E34" s="105" t="s">
        <v>44</v>
      </c>
      <c r="F34" s="118">
        <f>ROUND((SUM(BH137:BH529)),  2)</f>
        <v>0</v>
      </c>
      <c r="I34" s="119">
        <v>0.15</v>
      </c>
      <c r="J34" s="118">
        <f>0</f>
        <v>0</v>
      </c>
      <c r="L34" s="38"/>
    </row>
    <row r="35" spans="2:12" s="1" customFormat="1" ht="14.45" hidden="1" customHeight="1">
      <c r="B35" s="38"/>
      <c r="E35" s="105" t="s">
        <v>45</v>
      </c>
      <c r="F35" s="118">
        <f>ROUND((SUM(BI137:BI529)),  2)</f>
        <v>0</v>
      </c>
      <c r="I35" s="119">
        <v>0</v>
      </c>
      <c r="J35" s="118">
        <f>0</f>
        <v>0</v>
      </c>
      <c r="L35" s="38"/>
    </row>
    <row r="36" spans="2:12" s="1" customFormat="1" ht="6.95" customHeight="1">
      <c r="B36" s="38"/>
      <c r="I36" s="106"/>
      <c r="L36" s="38"/>
    </row>
    <row r="37" spans="2:12" s="1" customFormat="1" ht="25.35" customHeight="1">
      <c r="B37" s="38"/>
      <c r="C37" s="120"/>
      <c r="D37" s="121" t="s">
        <v>46</v>
      </c>
      <c r="E37" s="122"/>
      <c r="F37" s="122"/>
      <c r="G37" s="123" t="s">
        <v>47</v>
      </c>
      <c r="H37" s="124" t="s">
        <v>48</v>
      </c>
      <c r="I37" s="125"/>
      <c r="J37" s="126">
        <f>SUM(J28:J35)</f>
        <v>0</v>
      </c>
      <c r="K37" s="127"/>
      <c r="L37" s="38"/>
    </row>
    <row r="38" spans="2:12" s="1" customFormat="1" ht="14.45" customHeight="1">
      <c r="B38" s="38"/>
      <c r="I38" s="106"/>
      <c r="L38" s="38"/>
    </row>
    <row r="39" spans="2:12" ht="14.45" customHeight="1">
      <c r="B39" s="20"/>
      <c r="L39" s="20"/>
    </row>
    <row r="40" spans="2:12" ht="14.45" customHeight="1">
      <c r="B40" s="20"/>
      <c r="L40" s="20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28" t="s">
        <v>49</v>
      </c>
      <c r="E50" s="129"/>
      <c r="F50" s="129"/>
      <c r="G50" s="128" t="s">
        <v>50</v>
      </c>
      <c r="H50" s="129"/>
      <c r="I50" s="130"/>
      <c r="J50" s="129"/>
      <c r="K50" s="129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1" t="s">
        <v>51</v>
      </c>
      <c r="E61" s="132"/>
      <c r="F61" s="133" t="s">
        <v>52</v>
      </c>
      <c r="G61" s="131" t="s">
        <v>51</v>
      </c>
      <c r="H61" s="132"/>
      <c r="I61" s="134"/>
      <c r="J61" s="135" t="s">
        <v>52</v>
      </c>
      <c r="K61" s="132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28" t="s">
        <v>53</v>
      </c>
      <c r="E65" s="129"/>
      <c r="F65" s="129"/>
      <c r="G65" s="128" t="s">
        <v>54</v>
      </c>
      <c r="H65" s="129"/>
      <c r="I65" s="130"/>
      <c r="J65" s="129"/>
      <c r="K65" s="129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1" t="s">
        <v>51</v>
      </c>
      <c r="E76" s="132"/>
      <c r="F76" s="133" t="s">
        <v>52</v>
      </c>
      <c r="G76" s="131" t="s">
        <v>51</v>
      </c>
      <c r="H76" s="132"/>
      <c r="I76" s="134"/>
      <c r="J76" s="135" t="s">
        <v>52</v>
      </c>
      <c r="K76" s="132"/>
      <c r="L76" s="38"/>
    </row>
    <row r="77" spans="2:12" s="1" customFormat="1" ht="14.45" customHeight="1">
      <c r="B77" s="136"/>
      <c r="C77" s="137"/>
      <c r="D77" s="137"/>
      <c r="E77" s="137"/>
      <c r="F77" s="137"/>
      <c r="G77" s="137"/>
      <c r="H77" s="137"/>
      <c r="I77" s="138"/>
      <c r="J77" s="137"/>
      <c r="K77" s="137"/>
      <c r="L77" s="38"/>
    </row>
    <row r="81" spans="2:47" s="1" customFormat="1" ht="6.95" customHeight="1">
      <c r="B81" s="139"/>
      <c r="C81" s="140"/>
      <c r="D81" s="140"/>
      <c r="E81" s="140"/>
      <c r="F81" s="140"/>
      <c r="G81" s="140"/>
      <c r="H81" s="140"/>
      <c r="I81" s="141"/>
      <c r="J81" s="140"/>
      <c r="K81" s="140"/>
      <c r="L81" s="38"/>
    </row>
    <row r="82" spans="2:47" s="1" customFormat="1" ht="24.95" customHeight="1">
      <c r="B82" s="34"/>
      <c r="C82" s="23" t="s">
        <v>95</v>
      </c>
      <c r="D82" s="35"/>
      <c r="E82" s="35"/>
      <c r="F82" s="35"/>
      <c r="G82" s="35"/>
      <c r="H82" s="35"/>
      <c r="I82" s="106"/>
      <c r="J82" s="35"/>
      <c r="K82" s="35"/>
      <c r="L82" s="38"/>
    </row>
    <row r="83" spans="2:47" s="1" customFormat="1" ht="6.95" customHeight="1">
      <c r="B83" s="34"/>
      <c r="C83" s="35"/>
      <c r="D83" s="35"/>
      <c r="E83" s="35"/>
      <c r="F83" s="35"/>
      <c r="G83" s="35"/>
      <c r="H83" s="35"/>
      <c r="I83" s="106"/>
      <c r="J83" s="35"/>
      <c r="K83" s="35"/>
      <c r="L83" s="38"/>
    </row>
    <row r="84" spans="2:47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06"/>
      <c r="J84" s="35"/>
      <c r="K84" s="35"/>
      <c r="L84" s="38"/>
    </row>
    <row r="85" spans="2:47" s="1" customFormat="1" ht="27" customHeight="1">
      <c r="B85" s="34"/>
      <c r="C85" s="35"/>
      <c r="D85" s="35"/>
      <c r="E85" s="274" t="str">
        <f>E7</f>
        <v>OPRAVA SCHODIŠTĚ, PŘÍSTUPOVÉHO CHODNÍKU A ZÁSBOVACÍ RAMPY ZŠ LUDVÍKOVICE</v>
      </c>
      <c r="F85" s="306"/>
      <c r="G85" s="306"/>
      <c r="H85" s="306"/>
      <c r="I85" s="106"/>
      <c r="J85" s="35"/>
      <c r="K85" s="35"/>
      <c r="L85" s="38"/>
    </row>
    <row r="86" spans="2:47" s="1" customFormat="1" ht="6.95" customHeight="1">
      <c r="B86" s="34"/>
      <c r="C86" s="35"/>
      <c r="D86" s="35"/>
      <c r="E86" s="35"/>
      <c r="F86" s="35"/>
      <c r="G86" s="35"/>
      <c r="H86" s="35"/>
      <c r="I86" s="106"/>
      <c r="J86" s="35"/>
      <c r="K86" s="35"/>
      <c r="L86" s="38"/>
    </row>
    <row r="87" spans="2:47" s="1" customFormat="1" ht="12" customHeight="1">
      <c r="B87" s="34"/>
      <c r="C87" s="29" t="s">
        <v>20</v>
      </c>
      <c r="D87" s="35"/>
      <c r="E87" s="35"/>
      <c r="F87" s="27" t="str">
        <f>F10</f>
        <v>LUDVÍKOVICE č.p.68</v>
      </c>
      <c r="G87" s="35"/>
      <c r="H87" s="35"/>
      <c r="I87" s="108" t="s">
        <v>22</v>
      </c>
      <c r="J87" s="61" t="str">
        <f>IF(J10="","",J10)</f>
        <v>17. 2. 2020</v>
      </c>
      <c r="K87" s="35"/>
      <c r="L87" s="38"/>
    </row>
    <row r="88" spans="2:47" s="1" customFormat="1" ht="6.95" customHeight="1">
      <c r="B88" s="34"/>
      <c r="C88" s="35"/>
      <c r="D88" s="35"/>
      <c r="E88" s="35"/>
      <c r="F88" s="35"/>
      <c r="G88" s="35"/>
      <c r="H88" s="35"/>
      <c r="I88" s="106"/>
      <c r="J88" s="35"/>
      <c r="K88" s="35"/>
      <c r="L88" s="38"/>
    </row>
    <row r="89" spans="2:47" s="1" customFormat="1" ht="27.95" customHeight="1">
      <c r="B89" s="34"/>
      <c r="C89" s="29" t="s">
        <v>24</v>
      </c>
      <c r="D89" s="35"/>
      <c r="E89" s="35"/>
      <c r="F89" s="27" t="str">
        <f>E13</f>
        <v>OBEC LUDVÍKOVICE, ZŠ a MŠ LUVIKOVICE, p.o.</v>
      </c>
      <c r="G89" s="35"/>
      <c r="H89" s="35"/>
      <c r="I89" s="108" t="s">
        <v>30</v>
      </c>
      <c r="J89" s="32" t="str">
        <f>E19</f>
        <v>Ing. Vladimír POLDA</v>
      </c>
      <c r="K89" s="35"/>
      <c r="L89" s="38"/>
    </row>
    <row r="90" spans="2:47" s="1" customFormat="1" ht="15.2" customHeight="1">
      <c r="B90" s="34"/>
      <c r="C90" s="29" t="s">
        <v>28</v>
      </c>
      <c r="D90" s="35"/>
      <c r="E90" s="35"/>
      <c r="F90" s="27" t="str">
        <f>IF(E16="","",E16)</f>
        <v>Vyplň údaj</v>
      </c>
      <c r="G90" s="35"/>
      <c r="H90" s="35"/>
      <c r="I90" s="108" t="s">
        <v>33</v>
      </c>
      <c r="J90" s="32" t="str">
        <f>E22</f>
        <v>Ing. J. Duben</v>
      </c>
      <c r="K90" s="35"/>
      <c r="L90" s="38"/>
    </row>
    <row r="91" spans="2:47" s="1" customFormat="1" ht="10.35" customHeight="1">
      <c r="B91" s="34"/>
      <c r="C91" s="35"/>
      <c r="D91" s="35"/>
      <c r="E91" s="35"/>
      <c r="F91" s="35"/>
      <c r="G91" s="35"/>
      <c r="H91" s="35"/>
      <c r="I91" s="106"/>
      <c r="J91" s="35"/>
      <c r="K91" s="35"/>
      <c r="L91" s="38"/>
    </row>
    <row r="92" spans="2:47" s="1" customFormat="1" ht="29.25" customHeight="1">
      <c r="B92" s="34"/>
      <c r="C92" s="142" t="s">
        <v>96</v>
      </c>
      <c r="D92" s="143"/>
      <c r="E92" s="143"/>
      <c r="F92" s="143"/>
      <c r="G92" s="143"/>
      <c r="H92" s="143"/>
      <c r="I92" s="144"/>
      <c r="J92" s="145" t="s">
        <v>97</v>
      </c>
      <c r="K92" s="143"/>
      <c r="L92" s="38"/>
    </row>
    <row r="93" spans="2:47" s="1" customFormat="1" ht="10.35" customHeight="1">
      <c r="B93" s="34"/>
      <c r="C93" s="35"/>
      <c r="D93" s="35"/>
      <c r="E93" s="35"/>
      <c r="F93" s="35"/>
      <c r="G93" s="35"/>
      <c r="H93" s="35"/>
      <c r="I93" s="106"/>
      <c r="J93" s="35"/>
      <c r="K93" s="35"/>
      <c r="L93" s="38"/>
    </row>
    <row r="94" spans="2:47" s="1" customFormat="1" ht="22.9" customHeight="1">
      <c r="B94" s="34"/>
      <c r="C94" s="146" t="s">
        <v>98</v>
      </c>
      <c r="D94" s="35"/>
      <c r="E94" s="35"/>
      <c r="F94" s="35"/>
      <c r="G94" s="35"/>
      <c r="H94" s="35"/>
      <c r="I94" s="106"/>
      <c r="J94" s="79">
        <f>J137</f>
        <v>0</v>
      </c>
      <c r="K94" s="35"/>
      <c r="L94" s="38"/>
      <c r="AU94" s="17" t="s">
        <v>99</v>
      </c>
    </row>
    <row r="95" spans="2:47" s="8" customFormat="1" ht="24.95" customHeight="1">
      <c r="B95" s="147"/>
      <c r="C95" s="148"/>
      <c r="D95" s="149" t="s">
        <v>100</v>
      </c>
      <c r="E95" s="150"/>
      <c r="F95" s="150"/>
      <c r="G95" s="150"/>
      <c r="H95" s="150"/>
      <c r="I95" s="151"/>
      <c r="J95" s="152">
        <f>J138</f>
        <v>0</v>
      </c>
      <c r="K95" s="148"/>
      <c r="L95" s="153"/>
    </row>
    <row r="96" spans="2:47" s="9" customFormat="1" ht="19.899999999999999" customHeight="1">
      <c r="B96" s="154"/>
      <c r="C96" s="155"/>
      <c r="D96" s="156" t="s">
        <v>101</v>
      </c>
      <c r="E96" s="157"/>
      <c r="F96" s="157"/>
      <c r="G96" s="157"/>
      <c r="H96" s="157"/>
      <c r="I96" s="158"/>
      <c r="J96" s="159">
        <f>J139</f>
        <v>0</v>
      </c>
      <c r="K96" s="155"/>
      <c r="L96" s="160"/>
    </row>
    <row r="97" spans="2:12" s="9" customFormat="1" ht="19.899999999999999" customHeight="1">
      <c r="B97" s="154"/>
      <c r="C97" s="155"/>
      <c r="D97" s="156" t="s">
        <v>102</v>
      </c>
      <c r="E97" s="157"/>
      <c r="F97" s="157"/>
      <c r="G97" s="157"/>
      <c r="H97" s="157"/>
      <c r="I97" s="158"/>
      <c r="J97" s="159">
        <f>J217</f>
        <v>0</v>
      </c>
      <c r="K97" s="155"/>
      <c r="L97" s="160"/>
    </row>
    <row r="98" spans="2:12" s="9" customFormat="1" ht="19.899999999999999" customHeight="1">
      <c r="B98" s="154"/>
      <c r="C98" s="155"/>
      <c r="D98" s="156" t="s">
        <v>103</v>
      </c>
      <c r="E98" s="157"/>
      <c r="F98" s="157"/>
      <c r="G98" s="157"/>
      <c r="H98" s="157"/>
      <c r="I98" s="158"/>
      <c r="J98" s="159">
        <f>J262</f>
        <v>0</v>
      </c>
      <c r="K98" s="155"/>
      <c r="L98" s="160"/>
    </row>
    <row r="99" spans="2:12" s="9" customFormat="1" ht="19.899999999999999" customHeight="1">
      <c r="B99" s="154"/>
      <c r="C99" s="155"/>
      <c r="D99" s="156" t="s">
        <v>104</v>
      </c>
      <c r="E99" s="157"/>
      <c r="F99" s="157"/>
      <c r="G99" s="157"/>
      <c r="H99" s="157"/>
      <c r="I99" s="158"/>
      <c r="J99" s="159">
        <f>J274</f>
        <v>0</v>
      </c>
      <c r="K99" s="155"/>
      <c r="L99" s="160"/>
    </row>
    <row r="100" spans="2:12" s="9" customFormat="1" ht="19.899999999999999" customHeight="1">
      <c r="B100" s="154"/>
      <c r="C100" s="155"/>
      <c r="D100" s="156" t="s">
        <v>105</v>
      </c>
      <c r="E100" s="157"/>
      <c r="F100" s="157"/>
      <c r="G100" s="157"/>
      <c r="H100" s="157"/>
      <c r="I100" s="158"/>
      <c r="J100" s="159">
        <f>J299</f>
        <v>0</v>
      </c>
      <c r="K100" s="155"/>
      <c r="L100" s="160"/>
    </row>
    <row r="101" spans="2:12" s="9" customFormat="1" ht="19.899999999999999" customHeight="1">
      <c r="B101" s="154"/>
      <c r="C101" s="155"/>
      <c r="D101" s="156" t="s">
        <v>106</v>
      </c>
      <c r="E101" s="157"/>
      <c r="F101" s="157"/>
      <c r="G101" s="157"/>
      <c r="H101" s="157"/>
      <c r="I101" s="158"/>
      <c r="J101" s="159">
        <f>J323</f>
        <v>0</v>
      </c>
      <c r="K101" s="155"/>
      <c r="L101" s="160"/>
    </row>
    <row r="102" spans="2:12" s="9" customFormat="1" ht="19.899999999999999" customHeight="1">
      <c r="B102" s="154"/>
      <c r="C102" s="155"/>
      <c r="D102" s="156" t="s">
        <v>107</v>
      </c>
      <c r="E102" s="157"/>
      <c r="F102" s="157"/>
      <c r="G102" s="157"/>
      <c r="H102" s="157"/>
      <c r="I102" s="158"/>
      <c r="J102" s="159">
        <f>J338</f>
        <v>0</v>
      </c>
      <c r="K102" s="155"/>
      <c r="L102" s="160"/>
    </row>
    <row r="103" spans="2:12" s="9" customFormat="1" ht="19.899999999999999" customHeight="1">
      <c r="B103" s="154"/>
      <c r="C103" s="155"/>
      <c r="D103" s="156" t="s">
        <v>108</v>
      </c>
      <c r="E103" s="157"/>
      <c r="F103" s="157"/>
      <c r="G103" s="157"/>
      <c r="H103" s="157"/>
      <c r="I103" s="158"/>
      <c r="J103" s="159">
        <f>J377</f>
        <v>0</v>
      </c>
      <c r="K103" s="155"/>
      <c r="L103" s="160"/>
    </row>
    <row r="104" spans="2:12" s="9" customFormat="1" ht="19.899999999999999" customHeight="1">
      <c r="B104" s="154"/>
      <c r="C104" s="155"/>
      <c r="D104" s="156" t="s">
        <v>109</v>
      </c>
      <c r="E104" s="157"/>
      <c r="F104" s="157"/>
      <c r="G104" s="157"/>
      <c r="H104" s="157"/>
      <c r="I104" s="158"/>
      <c r="J104" s="159">
        <f>J434</f>
        <v>0</v>
      </c>
      <c r="K104" s="155"/>
      <c r="L104" s="160"/>
    </row>
    <row r="105" spans="2:12" s="9" customFormat="1" ht="19.899999999999999" customHeight="1">
      <c r="B105" s="154"/>
      <c r="C105" s="155"/>
      <c r="D105" s="156" t="s">
        <v>110</v>
      </c>
      <c r="E105" s="157"/>
      <c r="F105" s="157"/>
      <c r="G105" s="157"/>
      <c r="H105" s="157"/>
      <c r="I105" s="158"/>
      <c r="J105" s="159">
        <f>J447</f>
        <v>0</v>
      </c>
      <c r="K105" s="155"/>
      <c r="L105" s="160"/>
    </row>
    <row r="106" spans="2:12" s="8" customFormat="1" ht="24.95" customHeight="1">
      <c r="B106" s="147"/>
      <c r="C106" s="148"/>
      <c r="D106" s="149" t="s">
        <v>111</v>
      </c>
      <c r="E106" s="150"/>
      <c r="F106" s="150"/>
      <c r="G106" s="150"/>
      <c r="H106" s="150"/>
      <c r="I106" s="151"/>
      <c r="J106" s="152">
        <f>J449</f>
        <v>0</v>
      </c>
      <c r="K106" s="148"/>
      <c r="L106" s="153"/>
    </row>
    <row r="107" spans="2:12" s="9" customFormat="1" ht="19.899999999999999" customHeight="1">
      <c r="B107" s="154"/>
      <c r="C107" s="155"/>
      <c r="D107" s="156" t="s">
        <v>112</v>
      </c>
      <c r="E107" s="157"/>
      <c r="F107" s="157"/>
      <c r="G107" s="157"/>
      <c r="H107" s="157"/>
      <c r="I107" s="158"/>
      <c r="J107" s="159">
        <f>J450</f>
        <v>0</v>
      </c>
      <c r="K107" s="155"/>
      <c r="L107" s="160"/>
    </row>
    <row r="108" spans="2:12" s="9" customFormat="1" ht="19.899999999999999" customHeight="1">
      <c r="B108" s="154"/>
      <c r="C108" s="155"/>
      <c r="D108" s="156" t="s">
        <v>113</v>
      </c>
      <c r="E108" s="157"/>
      <c r="F108" s="157"/>
      <c r="G108" s="157"/>
      <c r="H108" s="157"/>
      <c r="I108" s="158"/>
      <c r="J108" s="159">
        <f>J457</f>
        <v>0</v>
      </c>
      <c r="K108" s="155"/>
      <c r="L108" s="160"/>
    </row>
    <row r="109" spans="2:12" s="9" customFormat="1" ht="19.899999999999999" customHeight="1">
      <c r="B109" s="154"/>
      <c r="C109" s="155"/>
      <c r="D109" s="156" t="s">
        <v>114</v>
      </c>
      <c r="E109" s="157"/>
      <c r="F109" s="157"/>
      <c r="G109" s="157"/>
      <c r="H109" s="157"/>
      <c r="I109" s="158"/>
      <c r="J109" s="159">
        <f>J467</f>
        <v>0</v>
      </c>
      <c r="K109" s="155"/>
      <c r="L109" s="160"/>
    </row>
    <row r="110" spans="2:12" s="9" customFormat="1" ht="19.899999999999999" customHeight="1">
      <c r="B110" s="154"/>
      <c r="C110" s="155"/>
      <c r="D110" s="156" t="s">
        <v>115</v>
      </c>
      <c r="E110" s="157"/>
      <c r="F110" s="157"/>
      <c r="G110" s="157"/>
      <c r="H110" s="157"/>
      <c r="I110" s="158"/>
      <c r="J110" s="159">
        <f>J478</f>
        <v>0</v>
      </c>
      <c r="K110" s="155"/>
      <c r="L110" s="160"/>
    </row>
    <row r="111" spans="2:12" s="9" customFormat="1" ht="19.899999999999999" customHeight="1">
      <c r="B111" s="154"/>
      <c r="C111" s="155"/>
      <c r="D111" s="156" t="s">
        <v>116</v>
      </c>
      <c r="E111" s="157"/>
      <c r="F111" s="157"/>
      <c r="G111" s="157"/>
      <c r="H111" s="157"/>
      <c r="I111" s="158"/>
      <c r="J111" s="159">
        <f>J499</f>
        <v>0</v>
      </c>
      <c r="K111" s="155"/>
      <c r="L111" s="160"/>
    </row>
    <row r="112" spans="2:12" s="9" customFormat="1" ht="19.899999999999999" customHeight="1">
      <c r="B112" s="154"/>
      <c r="C112" s="155"/>
      <c r="D112" s="156" t="s">
        <v>117</v>
      </c>
      <c r="E112" s="157"/>
      <c r="F112" s="157"/>
      <c r="G112" s="157"/>
      <c r="H112" s="157"/>
      <c r="I112" s="158"/>
      <c r="J112" s="159">
        <f>J503</f>
        <v>0</v>
      </c>
      <c r="K112" s="155"/>
      <c r="L112" s="160"/>
    </row>
    <row r="113" spans="2:12" s="9" customFormat="1" ht="19.899999999999999" customHeight="1">
      <c r="B113" s="154"/>
      <c r="C113" s="155"/>
      <c r="D113" s="156" t="s">
        <v>118</v>
      </c>
      <c r="E113" s="157"/>
      <c r="F113" s="157"/>
      <c r="G113" s="157"/>
      <c r="H113" s="157"/>
      <c r="I113" s="158"/>
      <c r="J113" s="159">
        <f>J512</f>
        <v>0</v>
      </c>
      <c r="K113" s="155"/>
      <c r="L113" s="160"/>
    </row>
    <row r="114" spans="2:12" s="9" customFormat="1" ht="19.899999999999999" customHeight="1">
      <c r="B114" s="154"/>
      <c r="C114" s="155"/>
      <c r="D114" s="156" t="s">
        <v>119</v>
      </c>
      <c r="E114" s="157"/>
      <c r="F114" s="157"/>
      <c r="G114" s="157"/>
      <c r="H114" s="157"/>
      <c r="I114" s="158"/>
      <c r="J114" s="159">
        <f>J517</f>
        <v>0</v>
      </c>
      <c r="K114" s="155"/>
      <c r="L114" s="160"/>
    </row>
    <row r="115" spans="2:12" s="8" customFormat="1" ht="24.95" customHeight="1">
      <c r="B115" s="147"/>
      <c r="C115" s="148"/>
      <c r="D115" s="149" t="s">
        <v>120</v>
      </c>
      <c r="E115" s="150"/>
      <c r="F115" s="150"/>
      <c r="G115" s="150"/>
      <c r="H115" s="150"/>
      <c r="I115" s="151"/>
      <c r="J115" s="152">
        <f>J521</f>
        <v>0</v>
      </c>
      <c r="K115" s="148"/>
      <c r="L115" s="153"/>
    </row>
    <row r="116" spans="2:12" s="9" customFormat="1" ht="19.899999999999999" customHeight="1">
      <c r="B116" s="154"/>
      <c r="C116" s="155"/>
      <c r="D116" s="156" t="s">
        <v>121</v>
      </c>
      <c r="E116" s="157"/>
      <c r="F116" s="157"/>
      <c r="G116" s="157"/>
      <c r="H116" s="157"/>
      <c r="I116" s="158"/>
      <c r="J116" s="159">
        <f>J522</f>
        <v>0</v>
      </c>
      <c r="K116" s="155"/>
      <c r="L116" s="160"/>
    </row>
    <row r="117" spans="2:12" s="9" customFormat="1" ht="19.899999999999999" customHeight="1">
      <c r="B117" s="154"/>
      <c r="C117" s="155"/>
      <c r="D117" s="156" t="s">
        <v>122</v>
      </c>
      <c r="E117" s="157"/>
      <c r="F117" s="157"/>
      <c r="G117" s="157"/>
      <c r="H117" s="157"/>
      <c r="I117" s="158"/>
      <c r="J117" s="159">
        <f>J524</f>
        <v>0</v>
      </c>
      <c r="K117" s="155"/>
      <c r="L117" s="160"/>
    </row>
    <row r="118" spans="2:12" s="9" customFormat="1" ht="19.899999999999999" customHeight="1">
      <c r="B118" s="154"/>
      <c r="C118" s="155"/>
      <c r="D118" s="156" t="s">
        <v>123</v>
      </c>
      <c r="E118" s="157"/>
      <c r="F118" s="157"/>
      <c r="G118" s="157"/>
      <c r="H118" s="157"/>
      <c r="I118" s="158"/>
      <c r="J118" s="159">
        <f>J526</f>
        <v>0</v>
      </c>
      <c r="K118" s="155"/>
      <c r="L118" s="160"/>
    </row>
    <row r="119" spans="2:12" s="9" customFormat="1" ht="19.899999999999999" customHeight="1">
      <c r="B119" s="154"/>
      <c r="C119" s="155"/>
      <c r="D119" s="156" t="s">
        <v>124</v>
      </c>
      <c r="E119" s="157"/>
      <c r="F119" s="157"/>
      <c r="G119" s="157"/>
      <c r="H119" s="157"/>
      <c r="I119" s="158"/>
      <c r="J119" s="159">
        <f>J528</f>
        <v>0</v>
      </c>
      <c r="K119" s="155"/>
      <c r="L119" s="160"/>
    </row>
    <row r="120" spans="2:12" s="1" customFormat="1" ht="21.75" customHeight="1">
      <c r="B120" s="34"/>
      <c r="C120" s="35"/>
      <c r="D120" s="35"/>
      <c r="E120" s="35"/>
      <c r="F120" s="35"/>
      <c r="G120" s="35"/>
      <c r="H120" s="35"/>
      <c r="I120" s="106"/>
      <c r="J120" s="35"/>
      <c r="K120" s="35"/>
      <c r="L120" s="38"/>
    </row>
    <row r="121" spans="2:12" s="1" customFormat="1" ht="6.95" customHeight="1">
      <c r="B121" s="49"/>
      <c r="C121" s="50"/>
      <c r="D121" s="50"/>
      <c r="E121" s="50"/>
      <c r="F121" s="50"/>
      <c r="G121" s="50"/>
      <c r="H121" s="50"/>
      <c r="I121" s="138"/>
      <c r="J121" s="50"/>
      <c r="K121" s="50"/>
      <c r="L121" s="38"/>
    </row>
    <row r="125" spans="2:12" s="1" customFormat="1" ht="6.95" customHeight="1">
      <c r="B125" s="51"/>
      <c r="C125" s="52"/>
      <c r="D125" s="52"/>
      <c r="E125" s="52"/>
      <c r="F125" s="52"/>
      <c r="G125" s="52"/>
      <c r="H125" s="52"/>
      <c r="I125" s="141"/>
      <c r="J125" s="52"/>
      <c r="K125" s="52"/>
      <c r="L125" s="38"/>
    </row>
    <row r="126" spans="2:12" s="1" customFormat="1" ht="24.95" customHeight="1">
      <c r="B126" s="34"/>
      <c r="C126" s="23" t="s">
        <v>125</v>
      </c>
      <c r="D126" s="35"/>
      <c r="E126" s="35"/>
      <c r="F126" s="35"/>
      <c r="G126" s="35"/>
      <c r="H126" s="35"/>
      <c r="I126" s="106"/>
      <c r="J126" s="35"/>
      <c r="K126" s="35"/>
      <c r="L126" s="38"/>
    </row>
    <row r="127" spans="2:12" s="1" customFormat="1" ht="6.95" customHeight="1">
      <c r="B127" s="34"/>
      <c r="C127" s="35"/>
      <c r="D127" s="35"/>
      <c r="E127" s="35"/>
      <c r="F127" s="35"/>
      <c r="G127" s="35"/>
      <c r="H127" s="35"/>
      <c r="I127" s="106"/>
      <c r="J127" s="35"/>
      <c r="K127" s="35"/>
      <c r="L127" s="38"/>
    </row>
    <row r="128" spans="2:12" s="1" customFormat="1" ht="12" customHeight="1">
      <c r="B128" s="34"/>
      <c r="C128" s="29" t="s">
        <v>16</v>
      </c>
      <c r="D128" s="35"/>
      <c r="E128" s="35"/>
      <c r="F128" s="35"/>
      <c r="G128" s="35"/>
      <c r="H128" s="35"/>
      <c r="I128" s="106"/>
      <c r="J128" s="35"/>
      <c r="K128" s="35"/>
      <c r="L128" s="38"/>
    </row>
    <row r="129" spans="2:65" s="1" customFormat="1" ht="28.5" customHeight="1">
      <c r="B129" s="34"/>
      <c r="C129" s="35"/>
      <c r="D129" s="35"/>
      <c r="E129" s="274" t="str">
        <f>E7</f>
        <v>OPRAVA SCHODIŠTĚ, PŘÍSTUPOVÉHO CHODNÍKU A ZÁSBOVACÍ RAMPY ZŠ LUDVÍKOVICE</v>
      </c>
      <c r="F129" s="306"/>
      <c r="G129" s="306"/>
      <c r="H129" s="306"/>
      <c r="I129" s="106"/>
      <c r="J129" s="35"/>
      <c r="K129" s="35"/>
      <c r="L129" s="38"/>
    </row>
    <row r="130" spans="2:65" s="1" customFormat="1" ht="6.95" customHeight="1">
      <c r="B130" s="34"/>
      <c r="C130" s="35"/>
      <c r="D130" s="35"/>
      <c r="E130" s="35"/>
      <c r="F130" s="35"/>
      <c r="G130" s="35"/>
      <c r="H130" s="35"/>
      <c r="I130" s="106"/>
      <c r="J130" s="35"/>
      <c r="K130" s="35"/>
      <c r="L130" s="38"/>
    </row>
    <row r="131" spans="2:65" s="1" customFormat="1" ht="12" customHeight="1">
      <c r="B131" s="34"/>
      <c r="C131" s="29" t="s">
        <v>20</v>
      </c>
      <c r="D131" s="35"/>
      <c r="E131" s="35"/>
      <c r="F131" s="27" t="str">
        <f>F10</f>
        <v>LUDVÍKOVICE č.p.68</v>
      </c>
      <c r="G131" s="35"/>
      <c r="H131" s="35"/>
      <c r="I131" s="108" t="s">
        <v>22</v>
      </c>
      <c r="J131" s="61" t="str">
        <f>IF(J10="","",J10)</f>
        <v>17. 2. 2020</v>
      </c>
      <c r="K131" s="35"/>
      <c r="L131" s="38"/>
    </row>
    <row r="132" spans="2:65" s="1" customFormat="1" ht="6.95" customHeight="1">
      <c r="B132" s="34"/>
      <c r="C132" s="35"/>
      <c r="D132" s="35"/>
      <c r="E132" s="35"/>
      <c r="F132" s="35"/>
      <c r="G132" s="35"/>
      <c r="H132" s="35"/>
      <c r="I132" s="106"/>
      <c r="J132" s="35"/>
      <c r="K132" s="35"/>
      <c r="L132" s="38"/>
    </row>
    <row r="133" spans="2:65" s="1" customFormat="1" ht="27.95" customHeight="1">
      <c r="B133" s="34"/>
      <c r="C133" s="29" t="s">
        <v>24</v>
      </c>
      <c r="D133" s="35"/>
      <c r="E133" s="35"/>
      <c r="F133" s="27" t="str">
        <f>E13</f>
        <v>OBEC LUDVÍKOVICE, ZŠ a MŠ LUVIKOVICE, p.o.</v>
      </c>
      <c r="G133" s="35"/>
      <c r="H133" s="35"/>
      <c r="I133" s="108" t="s">
        <v>30</v>
      </c>
      <c r="J133" s="32" t="str">
        <f>E19</f>
        <v>Ing. Vladimír POLDA</v>
      </c>
      <c r="K133" s="35"/>
      <c r="L133" s="38"/>
    </row>
    <row r="134" spans="2:65" s="1" customFormat="1" ht="15.2" customHeight="1">
      <c r="B134" s="34"/>
      <c r="C134" s="29" t="s">
        <v>28</v>
      </c>
      <c r="D134" s="35"/>
      <c r="E134" s="35"/>
      <c r="F134" s="27" t="str">
        <f>IF(E16="","",E16)</f>
        <v>Vyplň údaj</v>
      </c>
      <c r="G134" s="35"/>
      <c r="H134" s="35"/>
      <c r="I134" s="108" t="s">
        <v>33</v>
      </c>
      <c r="J134" s="32" t="str">
        <f>E22</f>
        <v>Ing. J. Duben</v>
      </c>
      <c r="K134" s="35"/>
      <c r="L134" s="38"/>
    </row>
    <row r="135" spans="2:65" s="1" customFormat="1" ht="10.35" customHeight="1">
      <c r="B135" s="34"/>
      <c r="C135" s="35"/>
      <c r="D135" s="35"/>
      <c r="E135" s="35"/>
      <c r="F135" s="35"/>
      <c r="G135" s="35"/>
      <c r="H135" s="35"/>
      <c r="I135" s="106"/>
      <c r="J135" s="35"/>
      <c r="K135" s="35"/>
      <c r="L135" s="38"/>
    </row>
    <row r="136" spans="2:65" s="10" customFormat="1" ht="29.25" customHeight="1">
      <c r="B136" s="161"/>
      <c r="C136" s="162" t="s">
        <v>126</v>
      </c>
      <c r="D136" s="163" t="s">
        <v>61</v>
      </c>
      <c r="E136" s="163" t="s">
        <v>57</v>
      </c>
      <c r="F136" s="163" t="s">
        <v>58</v>
      </c>
      <c r="G136" s="163" t="s">
        <v>127</v>
      </c>
      <c r="H136" s="163" t="s">
        <v>128</v>
      </c>
      <c r="I136" s="164" t="s">
        <v>129</v>
      </c>
      <c r="J136" s="165" t="s">
        <v>97</v>
      </c>
      <c r="K136" s="166" t="s">
        <v>130</v>
      </c>
      <c r="L136" s="167"/>
      <c r="M136" s="70" t="s">
        <v>1</v>
      </c>
      <c r="N136" s="71" t="s">
        <v>40</v>
      </c>
      <c r="O136" s="71" t="s">
        <v>131</v>
      </c>
      <c r="P136" s="71" t="s">
        <v>132</v>
      </c>
      <c r="Q136" s="71" t="s">
        <v>133</v>
      </c>
      <c r="R136" s="71" t="s">
        <v>134</v>
      </c>
      <c r="S136" s="71" t="s">
        <v>135</v>
      </c>
      <c r="T136" s="72" t="s">
        <v>136</v>
      </c>
    </row>
    <row r="137" spans="2:65" s="1" customFormat="1" ht="22.9" customHeight="1">
      <c r="B137" s="34"/>
      <c r="C137" s="77" t="s">
        <v>137</v>
      </c>
      <c r="D137" s="35"/>
      <c r="E137" s="35"/>
      <c r="F137" s="35"/>
      <c r="G137" s="35"/>
      <c r="H137" s="35"/>
      <c r="I137" s="106"/>
      <c r="J137" s="168">
        <f>BK137</f>
        <v>0</v>
      </c>
      <c r="K137" s="35"/>
      <c r="L137" s="38"/>
      <c r="M137" s="73"/>
      <c r="N137" s="74"/>
      <c r="O137" s="74"/>
      <c r="P137" s="169">
        <f>P138+P449+P521</f>
        <v>0</v>
      </c>
      <c r="Q137" s="74"/>
      <c r="R137" s="169">
        <f>R138+R449+R521</f>
        <v>66.863647289999989</v>
      </c>
      <c r="S137" s="74"/>
      <c r="T137" s="170">
        <f>T138+T449+T521</f>
        <v>62.913401999999998</v>
      </c>
      <c r="AT137" s="17" t="s">
        <v>75</v>
      </c>
      <c r="AU137" s="17" t="s">
        <v>99</v>
      </c>
      <c r="BK137" s="171">
        <f>BK138+BK449+BK521</f>
        <v>0</v>
      </c>
    </row>
    <row r="138" spans="2:65" s="11" customFormat="1" ht="25.9" customHeight="1">
      <c r="B138" s="172"/>
      <c r="C138" s="173"/>
      <c r="D138" s="174" t="s">
        <v>75</v>
      </c>
      <c r="E138" s="175" t="s">
        <v>138</v>
      </c>
      <c r="F138" s="175" t="s">
        <v>139</v>
      </c>
      <c r="G138" s="173"/>
      <c r="H138" s="173"/>
      <c r="I138" s="176"/>
      <c r="J138" s="177">
        <f>BK138</f>
        <v>0</v>
      </c>
      <c r="K138" s="173"/>
      <c r="L138" s="178"/>
      <c r="M138" s="179"/>
      <c r="N138" s="180"/>
      <c r="O138" s="180"/>
      <c r="P138" s="181">
        <f>P139+P217+P262+P274+P299+P323+P338+P377+P434+P447</f>
        <v>0</v>
      </c>
      <c r="Q138" s="180"/>
      <c r="R138" s="181">
        <f>R139+R217+R262+R274+R299+R323+R338+R377+R434+R447</f>
        <v>65.673641469999993</v>
      </c>
      <c r="S138" s="180"/>
      <c r="T138" s="182">
        <f>T139+T217+T262+T274+T299+T323+T338+T377+T434+T447</f>
        <v>62.887319999999995</v>
      </c>
      <c r="AR138" s="183" t="s">
        <v>81</v>
      </c>
      <c r="AT138" s="184" t="s">
        <v>75</v>
      </c>
      <c r="AU138" s="184" t="s">
        <v>76</v>
      </c>
      <c r="AY138" s="183" t="s">
        <v>140</v>
      </c>
      <c r="BK138" s="185">
        <f>BK139+BK217+BK262+BK274+BK299+BK323+BK338+BK377+BK434+BK447</f>
        <v>0</v>
      </c>
    </row>
    <row r="139" spans="2:65" s="11" customFormat="1" ht="22.9" customHeight="1">
      <c r="B139" s="172"/>
      <c r="C139" s="173"/>
      <c r="D139" s="174" t="s">
        <v>75</v>
      </c>
      <c r="E139" s="186" t="s">
        <v>81</v>
      </c>
      <c r="F139" s="186" t="s">
        <v>141</v>
      </c>
      <c r="G139" s="173"/>
      <c r="H139" s="173"/>
      <c r="I139" s="176"/>
      <c r="J139" s="187">
        <f>BK139</f>
        <v>0</v>
      </c>
      <c r="K139" s="173"/>
      <c r="L139" s="178"/>
      <c r="M139" s="179"/>
      <c r="N139" s="180"/>
      <c r="O139" s="180"/>
      <c r="P139" s="181">
        <f>SUM(P140:P216)</f>
        <v>0</v>
      </c>
      <c r="Q139" s="180"/>
      <c r="R139" s="181">
        <f>SUM(R140:R216)</f>
        <v>1.82575</v>
      </c>
      <c r="S139" s="180"/>
      <c r="T139" s="182">
        <f>SUM(T140:T216)</f>
        <v>41.183999999999997</v>
      </c>
      <c r="AR139" s="183" t="s">
        <v>81</v>
      </c>
      <c r="AT139" s="184" t="s">
        <v>75</v>
      </c>
      <c r="AU139" s="184" t="s">
        <v>81</v>
      </c>
      <c r="AY139" s="183" t="s">
        <v>140</v>
      </c>
      <c r="BK139" s="185">
        <f>SUM(BK140:BK216)</f>
        <v>0</v>
      </c>
    </row>
    <row r="140" spans="2:65" s="1" customFormat="1" ht="24" customHeight="1">
      <c r="B140" s="34"/>
      <c r="C140" s="188" t="s">
        <v>81</v>
      </c>
      <c r="D140" s="188" t="s">
        <v>142</v>
      </c>
      <c r="E140" s="189" t="s">
        <v>143</v>
      </c>
      <c r="F140" s="190" t="s">
        <v>144</v>
      </c>
      <c r="G140" s="191" t="s">
        <v>145</v>
      </c>
      <c r="H140" s="192">
        <v>36</v>
      </c>
      <c r="I140" s="193"/>
      <c r="J140" s="194">
        <f>ROUND(I140*H140,2)</f>
        <v>0</v>
      </c>
      <c r="K140" s="190" t="s">
        <v>146</v>
      </c>
      <c r="L140" s="38"/>
      <c r="M140" s="195" t="s">
        <v>1</v>
      </c>
      <c r="N140" s="196" t="s">
        <v>41</v>
      </c>
      <c r="O140" s="66"/>
      <c r="P140" s="197">
        <f>O140*H140</f>
        <v>0</v>
      </c>
      <c r="Q140" s="197">
        <v>0</v>
      </c>
      <c r="R140" s="197">
        <f>Q140*H140</f>
        <v>0</v>
      </c>
      <c r="S140" s="197">
        <v>0.17</v>
      </c>
      <c r="T140" s="198">
        <f>S140*H140</f>
        <v>6.12</v>
      </c>
      <c r="AR140" s="199" t="s">
        <v>147</v>
      </c>
      <c r="AT140" s="199" t="s">
        <v>142</v>
      </c>
      <c r="AU140" s="199" t="s">
        <v>85</v>
      </c>
      <c r="AY140" s="17" t="s">
        <v>140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81</v>
      </c>
      <c r="BK140" s="200">
        <f>ROUND(I140*H140,2)</f>
        <v>0</v>
      </c>
      <c r="BL140" s="17" t="s">
        <v>147</v>
      </c>
      <c r="BM140" s="199" t="s">
        <v>148</v>
      </c>
    </row>
    <row r="141" spans="2:65" s="12" customFormat="1" ht="11.25">
      <c r="B141" s="201"/>
      <c r="C141" s="202"/>
      <c r="D141" s="203" t="s">
        <v>149</v>
      </c>
      <c r="E141" s="204" t="s">
        <v>1</v>
      </c>
      <c r="F141" s="205" t="s">
        <v>150</v>
      </c>
      <c r="G141" s="202"/>
      <c r="H141" s="204" t="s">
        <v>1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149</v>
      </c>
      <c r="AU141" s="211" t="s">
        <v>85</v>
      </c>
      <c r="AV141" s="12" t="s">
        <v>81</v>
      </c>
      <c r="AW141" s="12" t="s">
        <v>32</v>
      </c>
      <c r="AX141" s="12" t="s">
        <v>76</v>
      </c>
      <c r="AY141" s="211" t="s">
        <v>140</v>
      </c>
    </row>
    <row r="142" spans="2:65" s="13" customFormat="1" ht="11.25">
      <c r="B142" s="212"/>
      <c r="C142" s="213"/>
      <c r="D142" s="203" t="s">
        <v>149</v>
      </c>
      <c r="E142" s="214" t="s">
        <v>1</v>
      </c>
      <c r="F142" s="215" t="s">
        <v>151</v>
      </c>
      <c r="G142" s="213"/>
      <c r="H142" s="216">
        <v>36</v>
      </c>
      <c r="I142" s="217"/>
      <c r="J142" s="213"/>
      <c r="K142" s="213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149</v>
      </c>
      <c r="AU142" s="222" t="s">
        <v>85</v>
      </c>
      <c r="AV142" s="13" t="s">
        <v>85</v>
      </c>
      <c r="AW142" s="13" t="s">
        <v>32</v>
      </c>
      <c r="AX142" s="13" t="s">
        <v>81</v>
      </c>
      <c r="AY142" s="222" t="s">
        <v>140</v>
      </c>
    </row>
    <row r="143" spans="2:65" s="1" customFormat="1" ht="24" customHeight="1">
      <c r="B143" s="34"/>
      <c r="C143" s="188" t="s">
        <v>85</v>
      </c>
      <c r="D143" s="188" t="s">
        <v>142</v>
      </c>
      <c r="E143" s="189" t="s">
        <v>152</v>
      </c>
      <c r="F143" s="190" t="s">
        <v>153</v>
      </c>
      <c r="G143" s="191" t="s">
        <v>145</v>
      </c>
      <c r="H143" s="192">
        <v>3.2</v>
      </c>
      <c r="I143" s="193"/>
      <c r="J143" s="194">
        <f>ROUND(I143*H143,2)</f>
        <v>0</v>
      </c>
      <c r="K143" s="190" t="s">
        <v>146</v>
      </c>
      <c r="L143" s="38"/>
      <c r="M143" s="195" t="s">
        <v>1</v>
      </c>
      <c r="N143" s="196" t="s">
        <v>41</v>
      </c>
      <c r="O143" s="66"/>
      <c r="P143" s="197">
        <f>O143*H143</f>
        <v>0</v>
      </c>
      <c r="Q143" s="197">
        <v>0</v>
      </c>
      <c r="R143" s="197">
        <f>Q143*H143</f>
        <v>0</v>
      </c>
      <c r="S143" s="197">
        <v>0.28999999999999998</v>
      </c>
      <c r="T143" s="198">
        <f>S143*H143</f>
        <v>0.92799999999999994</v>
      </c>
      <c r="AR143" s="199" t="s">
        <v>147</v>
      </c>
      <c r="AT143" s="199" t="s">
        <v>142</v>
      </c>
      <c r="AU143" s="199" t="s">
        <v>85</v>
      </c>
      <c r="AY143" s="17" t="s">
        <v>140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81</v>
      </c>
      <c r="BK143" s="200">
        <f>ROUND(I143*H143,2)</f>
        <v>0</v>
      </c>
      <c r="BL143" s="17" t="s">
        <v>147</v>
      </c>
      <c r="BM143" s="199" t="s">
        <v>154</v>
      </c>
    </row>
    <row r="144" spans="2:65" s="12" customFormat="1" ht="22.5">
      <c r="B144" s="201"/>
      <c r="C144" s="202"/>
      <c r="D144" s="203" t="s">
        <v>149</v>
      </c>
      <c r="E144" s="204" t="s">
        <v>1</v>
      </c>
      <c r="F144" s="205" t="s">
        <v>155</v>
      </c>
      <c r="G144" s="202"/>
      <c r="H144" s="204" t="s">
        <v>1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149</v>
      </c>
      <c r="AU144" s="211" t="s">
        <v>85</v>
      </c>
      <c r="AV144" s="12" t="s">
        <v>81</v>
      </c>
      <c r="AW144" s="12" t="s">
        <v>32</v>
      </c>
      <c r="AX144" s="12" t="s">
        <v>76</v>
      </c>
      <c r="AY144" s="211" t="s">
        <v>140</v>
      </c>
    </row>
    <row r="145" spans="2:65" s="13" customFormat="1" ht="11.25">
      <c r="B145" s="212"/>
      <c r="C145" s="213"/>
      <c r="D145" s="203" t="s">
        <v>149</v>
      </c>
      <c r="E145" s="214" t="s">
        <v>1</v>
      </c>
      <c r="F145" s="215" t="s">
        <v>156</v>
      </c>
      <c r="G145" s="213"/>
      <c r="H145" s="216">
        <v>3.2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149</v>
      </c>
      <c r="AU145" s="222" t="s">
        <v>85</v>
      </c>
      <c r="AV145" s="13" t="s">
        <v>85</v>
      </c>
      <c r="AW145" s="13" t="s">
        <v>32</v>
      </c>
      <c r="AX145" s="13" t="s">
        <v>81</v>
      </c>
      <c r="AY145" s="222" t="s">
        <v>140</v>
      </c>
    </row>
    <row r="146" spans="2:65" s="1" customFormat="1" ht="24" customHeight="1">
      <c r="B146" s="34"/>
      <c r="C146" s="188" t="s">
        <v>157</v>
      </c>
      <c r="D146" s="188" t="s">
        <v>142</v>
      </c>
      <c r="E146" s="189" t="s">
        <v>158</v>
      </c>
      <c r="F146" s="190" t="s">
        <v>159</v>
      </c>
      <c r="G146" s="191" t="s">
        <v>145</v>
      </c>
      <c r="H146" s="192">
        <v>6</v>
      </c>
      <c r="I146" s="193"/>
      <c r="J146" s="194">
        <f>ROUND(I146*H146,2)</f>
        <v>0</v>
      </c>
      <c r="K146" s="190" t="s">
        <v>146</v>
      </c>
      <c r="L146" s="38"/>
      <c r="M146" s="195" t="s">
        <v>1</v>
      </c>
      <c r="N146" s="196" t="s">
        <v>41</v>
      </c>
      <c r="O146" s="66"/>
      <c r="P146" s="197">
        <f>O146*H146</f>
        <v>0</v>
      </c>
      <c r="Q146" s="197">
        <v>0</v>
      </c>
      <c r="R146" s="197">
        <f>Q146*H146</f>
        <v>0</v>
      </c>
      <c r="S146" s="197">
        <v>0.44</v>
      </c>
      <c r="T146" s="198">
        <f>S146*H146</f>
        <v>2.64</v>
      </c>
      <c r="AR146" s="199" t="s">
        <v>147</v>
      </c>
      <c r="AT146" s="199" t="s">
        <v>142</v>
      </c>
      <c r="AU146" s="199" t="s">
        <v>85</v>
      </c>
      <c r="AY146" s="17" t="s">
        <v>140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81</v>
      </c>
      <c r="BK146" s="200">
        <f>ROUND(I146*H146,2)</f>
        <v>0</v>
      </c>
      <c r="BL146" s="17" t="s">
        <v>147</v>
      </c>
      <c r="BM146" s="199" t="s">
        <v>160</v>
      </c>
    </row>
    <row r="147" spans="2:65" s="12" customFormat="1" ht="11.25">
      <c r="B147" s="201"/>
      <c r="C147" s="202"/>
      <c r="D147" s="203" t="s">
        <v>149</v>
      </c>
      <c r="E147" s="204" t="s">
        <v>1</v>
      </c>
      <c r="F147" s="205" t="s">
        <v>150</v>
      </c>
      <c r="G147" s="202"/>
      <c r="H147" s="204" t="s">
        <v>1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149</v>
      </c>
      <c r="AU147" s="211" t="s">
        <v>85</v>
      </c>
      <c r="AV147" s="12" t="s">
        <v>81</v>
      </c>
      <c r="AW147" s="12" t="s">
        <v>32</v>
      </c>
      <c r="AX147" s="12" t="s">
        <v>76</v>
      </c>
      <c r="AY147" s="211" t="s">
        <v>140</v>
      </c>
    </row>
    <row r="148" spans="2:65" s="13" customFormat="1" ht="11.25">
      <c r="B148" s="212"/>
      <c r="C148" s="213"/>
      <c r="D148" s="203" t="s">
        <v>149</v>
      </c>
      <c r="E148" s="214" t="s">
        <v>1</v>
      </c>
      <c r="F148" s="215" t="s">
        <v>161</v>
      </c>
      <c r="G148" s="213"/>
      <c r="H148" s="216">
        <v>6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149</v>
      </c>
      <c r="AU148" s="222" t="s">
        <v>85</v>
      </c>
      <c r="AV148" s="13" t="s">
        <v>85</v>
      </c>
      <c r="AW148" s="13" t="s">
        <v>32</v>
      </c>
      <c r="AX148" s="13" t="s">
        <v>81</v>
      </c>
      <c r="AY148" s="222" t="s">
        <v>140</v>
      </c>
    </row>
    <row r="149" spans="2:65" s="1" customFormat="1" ht="24" customHeight="1">
      <c r="B149" s="34"/>
      <c r="C149" s="188" t="s">
        <v>147</v>
      </c>
      <c r="D149" s="188" t="s">
        <v>142</v>
      </c>
      <c r="E149" s="189" t="s">
        <v>162</v>
      </c>
      <c r="F149" s="190" t="s">
        <v>163</v>
      </c>
      <c r="G149" s="191" t="s">
        <v>145</v>
      </c>
      <c r="H149" s="192">
        <v>69</v>
      </c>
      <c r="I149" s="193"/>
      <c r="J149" s="194">
        <f>ROUND(I149*H149,2)</f>
        <v>0</v>
      </c>
      <c r="K149" s="190" t="s">
        <v>146</v>
      </c>
      <c r="L149" s="38"/>
      <c r="M149" s="195" t="s">
        <v>1</v>
      </c>
      <c r="N149" s="196" t="s">
        <v>41</v>
      </c>
      <c r="O149" s="66"/>
      <c r="P149" s="197">
        <f>O149*H149</f>
        <v>0</v>
      </c>
      <c r="Q149" s="197">
        <v>0</v>
      </c>
      <c r="R149" s="197">
        <f>Q149*H149</f>
        <v>0</v>
      </c>
      <c r="S149" s="197">
        <v>0.32500000000000001</v>
      </c>
      <c r="T149" s="198">
        <f>S149*H149</f>
        <v>22.425000000000001</v>
      </c>
      <c r="AR149" s="199" t="s">
        <v>147</v>
      </c>
      <c r="AT149" s="199" t="s">
        <v>142</v>
      </c>
      <c r="AU149" s="199" t="s">
        <v>85</v>
      </c>
      <c r="AY149" s="17" t="s">
        <v>140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81</v>
      </c>
      <c r="BK149" s="200">
        <f>ROUND(I149*H149,2)</f>
        <v>0</v>
      </c>
      <c r="BL149" s="17" t="s">
        <v>147</v>
      </c>
      <c r="BM149" s="199" t="s">
        <v>164</v>
      </c>
    </row>
    <row r="150" spans="2:65" s="12" customFormat="1" ht="11.25">
      <c r="B150" s="201"/>
      <c r="C150" s="202"/>
      <c r="D150" s="203" t="s">
        <v>149</v>
      </c>
      <c r="E150" s="204" t="s">
        <v>1</v>
      </c>
      <c r="F150" s="205" t="s">
        <v>150</v>
      </c>
      <c r="G150" s="202"/>
      <c r="H150" s="204" t="s">
        <v>1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149</v>
      </c>
      <c r="AU150" s="211" t="s">
        <v>85</v>
      </c>
      <c r="AV150" s="12" t="s">
        <v>81</v>
      </c>
      <c r="AW150" s="12" t="s">
        <v>32</v>
      </c>
      <c r="AX150" s="12" t="s">
        <v>76</v>
      </c>
      <c r="AY150" s="211" t="s">
        <v>140</v>
      </c>
    </row>
    <row r="151" spans="2:65" s="13" customFormat="1" ht="11.25">
      <c r="B151" s="212"/>
      <c r="C151" s="213"/>
      <c r="D151" s="203" t="s">
        <v>149</v>
      </c>
      <c r="E151" s="214" t="s">
        <v>1</v>
      </c>
      <c r="F151" s="215" t="s">
        <v>165</v>
      </c>
      <c r="G151" s="213"/>
      <c r="H151" s="216">
        <v>69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149</v>
      </c>
      <c r="AU151" s="222" t="s">
        <v>85</v>
      </c>
      <c r="AV151" s="13" t="s">
        <v>85</v>
      </c>
      <c r="AW151" s="13" t="s">
        <v>32</v>
      </c>
      <c r="AX151" s="13" t="s">
        <v>81</v>
      </c>
      <c r="AY151" s="222" t="s">
        <v>140</v>
      </c>
    </row>
    <row r="152" spans="2:65" s="1" customFormat="1" ht="24" customHeight="1">
      <c r="B152" s="34"/>
      <c r="C152" s="188" t="s">
        <v>166</v>
      </c>
      <c r="D152" s="188" t="s">
        <v>142</v>
      </c>
      <c r="E152" s="189" t="s">
        <v>167</v>
      </c>
      <c r="F152" s="190" t="s">
        <v>168</v>
      </c>
      <c r="G152" s="191" t="s">
        <v>145</v>
      </c>
      <c r="H152" s="192">
        <v>3.2</v>
      </c>
      <c r="I152" s="193"/>
      <c r="J152" s="194">
        <f>ROUND(I152*H152,2)</f>
        <v>0</v>
      </c>
      <c r="K152" s="190" t="s">
        <v>146</v>
      </c>
      <c r="L152" s="38"/>
      <c r="M152" s="195" t="s">
        <v>1</v>
      </c>
      <c r="N152" s="196" t="s">
        <v>41</v>
      </c>
      <c r="O152" s="66"/>
      <c r="P152" s="197">
        <f>O152*H152</f>
        <v>0</v>
      </c>
      <c r="Q152" s="197">
        <v>0</v>
      </c>
      <c r="R152" s="197">
        <f>Q152*H152</f>
        <v>0</v>
      </c>
      <c r="S152" s="197">
        <v>9.8000000000000004E-2</v>
      </c>
      <c r="T152" s="198">
        <f>S152*H152</f>
        <v>0.31360000000000005</v>
      </c>
      <c r="AR152" s="199" t="s">
        <v>147</v>
      </c>
      <c r="AT152" s="199" t="s">
        <v>142</v>
      </c>
      <c r="AU152" s="199" t="s">
        <v>85</v>
      </c>
      <c r="AY152" s="17" t="s">
        <v>140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81</v>
      </c>
      <c r="BK152" s="200">
        <f>ROUND(I152*H152,2)</f>
        <v>0</v>
      </c>
      <c r="BL152" s="17" t="s">
        <v>147</v>
      </c>
      <c r="BM152" s="199" t="s">
        <v>169</v>
      </c>
    </row>
    <row r="153" spans="2:65" s="12" customFormat="1" ht="22.5">
      <c r="B153" s="201"/>
      <c r="C153" s="202"/>
      <c r="D153" s="203" t="s">
        <v>149</v>
      </c>
      <c r="E153" s="204" t="s">
        <v>1</v>
      </c>
      <c r="F153" s="205" t="s">
        <v>155</v>
      </c>
      <c r="G153" s="202"/>
      <c r="H153" s="204" t="s">
        <v>1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149</v>
      </c>
      <c r="AU153" s="211" t="s">
        <v>85</v>
      </c>
      <c r="AV153" s="12" t="s">
        <v>81</v>
      </c>
      <c r="AW153" s="12" t="s">
        <v>32</v>
      </c>
      <c r="AX153" s="12" t="s">
        <v>76</v>
      </c>
      <c r="AY153" s="211" t="s">
        <v>140</v>
      </c>
    </row>
    <row r="154" spans="2:65" s="13" customFormat="1" ht="11.25">
      <c r="B154" s="212"/>
      <c r="C154" s="213"/>
      <c r="D154" s="203" t="s">
        <v>149</v>
      </c>
      <c r="E154" s="214" t="s">
        <v>1</v>
      </c>
      <c r="F154" s="215" t="s">
        <v>156</v>
      </c>
      <c r="G154" s="213"/>
      <c r="H154" s="216">
        <v>3.2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149</v>
      </c>
      <c r="AU154" s="222" t="s">
        <v>85</v>
      </c>
      <c r="AV154" s="13" t="s">
        <v>85</v>
      </c>
      <c r="AW154" s="13" t="s">
        <v>32</v>
      </c>
      <c r="AX154" s="13" t="s">
        <v>81</v>
      </c>
      <c r="AY154" s="222" t="s">
        <v>140</v>
      </c>
    </row>
    <row r="155" spans="2:65" s="1" customFormat="1" ht="24" customHeight="1">
      <c r="B155" s="34"/>
      <c r="C155" s="188" t="s">
        <v>161</v>
      </c>
      <c r="D155" s="188" t="s">
        <v>142</v>
      </c>
      <c r="E155" s="189" t="s">
        <v>170</v>
      </c>
      <c r="F155" s="190" t="s">
        <v>171</v>
      </c>
      <c r="G155" s="191" t="s">
        <v>145</v>
      </c>
      <c r="H155" s="192">
        <v>6</v>
      </c>
      <c r="I155" s="193"/>
      <c r="J155" s="194">
        <f>ROUND(I155*H155,2)</f>
        <v>0</v>
      </c>
      <c r="K155" s="190" t="s">
        <v>146</v>
      </c>
      <c r="L155" s="38"/>
      <c r="M155" s="195" t="s">
        <v>1</v>
      </c>
      <c r="N155" s="196" t="s">
        <v>41</v>
      </c>
      <c r="O155" s="66"/>
      <c r="P155" s="197">
        <f>O155*H155</f>
        <v>0</v>
      </c>
      <c r="Q155" s="197">
        <v>0</v>
      </c>
      <c r="R155" s="197">
        <f>Q155*H155</f>
        <v>0</v>
      </c>
      <c r="S155" s="197">
        <v>0.22</v>
      </c>
      <c r="T155" s="198">
        <f>S155*H155</f>
        <v>1.32</v>
      </c>
      <c r="AR155" s="199" t="s">
        <v>147</v>
      </c>
      <c r="AT155" s="199" t="s">
        <v>142</v>
      </c>
      <c r="AU155" s="199" t="s">
        <v>85</v>
      </c>
      <c r="AY155" s="17" t="s">
        <v>140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81</v>
      </c>
      <c r="BK155" s="200">
        <f>ROUND(I155*H155,2)</f>
        <v>0</v>
      </c>
      <c r="BL155" s="17" t="s">
        <v>147</v>
      </c>
      <c r="BM155" s="199" t="s">
        <v>172</v>
      </c>
    </row>
    <row r="156" spans="2:65" s="12" customFormat="1" ht="11.25">
      <c r="B156" s="201"/>
      <c r="C156" s="202"/>
      <c r="D156" s="203" t="s">
        <v>149</v>
      </c>
      <c r="E156" s="204" t="s">
        <v>1</v>
      </c>
      <c r="F156" s="205" t="s">
        <v>150</v>
      </c>
      <c r="G156" s="202"/>
      <c r="H156" s="204" t="s">
        <v>1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149</v>
      </c>
      <c r="AU156" s="211" t="s">
        <v>85</v>
      </c>
      <c r="AV156" s="12" t="s">
        <v>81</v>
      </c>
      <c r="AW156" s="12" t="s">
        <v>32</v>
      </c>
      <c r="AX156" s="12" t="s">
        <v>76</v>
      </c>
      <c r="AY156" s="211" t="s">
        <v>140</v>
      </c>
    </row>
    <row r="157" spans="2:65" s="13" customFormat="1" ht="11.25">
      <c r="B157" s="212"/>
      <c r="C157" s="213"/>
      <c r="D157" s="203" t="s">
        <v>149</v>
      </c>
      <c r="E157" s="214" t="s">
        <v>1</v>
      </c>
      <c r="F157" s="215" t="s">
        <v>161</v>
      </c>
      <c r="G157" s="213"/>
      <c r="H157" s="216">
        <v>6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149</v>
      </c>
      <c r="AU157" s="222" t="s">
        <v>85</v>
      </c>
      <c r="AV157" s="13" t="s">
        <v>85</v>
      </c>
      <c r="AW157" s="13" t="s">
        <v>32</v>
      </c>
      <c r="AX157" s="13" t="s">
        <v>81</v>
      </c>
      <c r="AY157" s="222" t="s">
        <v>140</v>
      </c>
    </row>
    <row r="158" spans="2:65" s="1" customFormat="1" ht="16.5" customHeight="1">
      <c r="B158" s="34"/>
      <c r="C158" s="188" t="s">
        <v>173</v>
      </c>
      <c r="D158" s="188" t="s">
        <v>142</v>
      </c>
      <c r="E158" s="189" t="s">
        <v>174</v>
      </c>
      <c r="F158" s="190" t="s">
        <v>175</v>
      </c>
      <c r="G158" s="191" t="s">
        <v>176</v>
      </c>
      <c r="H158" s="192">
        <v>36.28</v>
      </c>
      <c r="I158" s="193"/>
      <c r="J158" s="194">
        <f>ROUND(I158*H158,2)</f>
        <v>0</v>
      </c>
      <c r="K158" s="190" t="s">
        <v>146</v>
      </c>
      <c r="L158" s="38"/>
      <c r="M158" s="195" t="s">
        <v>1</v>
      </c>
      <c r="N158" s="196" t="s">
        <v>41</v>
      </c>
      <c r="O158" s="66"/>
      <c r="P158" s="197">
        <f>O158*H158</f>
        <v>0</v>
      </c>
      <c r="Q158" s="197">
        <v>0</v>
      </c>
      <c r="R158" s="197">
        <f>Q158*H158</f>
        <v>0</v>
      </c>
      <c r="S158" s="197">
        <v>0.20499999999999999</v>
      </c>
      <c r="T158" s="198">
        <f>S158*H158</f>
        <v>7.4374000000000002</v>
      </c>
      <c r="AR158" s="199" t="s">
        <v>147</v>
      </c>
      <c r="AT158" s="199" t="s">
        <v>142</v>
      </c>
      <c r="AU158" s="199" t="s">
        <v>85</v>
      </c>
      <c r="AY158" s="17" t="s">
        <v>140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81</v>
      </c>
      <c r="BK158" s="200">
        <f>ROUND(I158*H158,2)</f>
        <v>0</v>
      </c>
      <c r="BL158" s="17" t="s">
        <v>147</v>
      </c>
      <c r="BM158" s="199" t="s">
        <v>177</v>
      </c>
    </row>
    <row r="159" spans="2:65" s="13" customFormat="1" ht="11.25">
      <c r="B159" s="212"/>
      <c r="C159" s="213"/>
      <c r="D159" s="203" t="s">
        <v>149</v>
      </c>
      <c r="E159" s="214" t="s">
        <v>1</v>
      </c>
      <c r="F159" s="215" t="s">
        <v>178</v>
      </c>
      <c r="G159" s="213"/>
      <c r="H159" s="216">
        <v>36.28</v>
      </c>
      <c r="I159" s="217"/>
      <c r="J159" s="213"/>
      <c r="K159" s="213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149</v>
      </c>
      <c r="AU159" s="222" t="s">
        <v>85</v>
      </c>
      <c r="AV159" s="13" t="s">
        <v>85</v>
      </c>
      <c r="AW159" s="13" t="s">
        <v>32</v>
      </c>
      <c r="AX159" s="13" t="s">
        <v>81</v>
      </c>
      <c r="AY159" s="222" t="s">
        <v>140</v>
      </c>
    </row>
    <row r="160" spans="2:65" s="1" customFormat="1" ht="24" customHeight="1">
      <c r="B160" s="34"/>
      <c r="C160" s="188" t="s">
        <v>179</v>
      </c>
      <c r="D160" s="188" t="s">
        <v>142</v>
      </c>
      <c r="E160" s="189" t="s">
        <v>180</v>
      </c>
      <c r="F160" s="190" t="s">
        <v>181</v>
      </c>
      <c r="G160" s="191" t="s">
        <v>182</v>
      </c>
      <c r="H160" s="192">
        <v>4.82</v>
      </c>
      <c r="I160" s="193"/>
      <c r="J160" s="194">
        <f>ROUND(I160*H160,2)</f>
        <v>0</v>
      </c>
      <c r="K160" s="190" t="s">
        <v>146</v>
      </c>
      <c r="L160" s="38"/>
      <c r="M160" s="195" t="s">
        <v>1</v>
      </c>
      <c r="N160" s="196" t="s">
        <v>41</v>
      </c>
      <c r="O160" s="66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AR160" s="199" t="s">
        <v>147</v>
      </c>
      <c r="AT160" s="199" t="s">
        <v>142</v>
      </c>
      <c r="AU160" s="199" t="s">
        <v>85</v>
      </c>
      <c r="AY160" s="17" t="s">
        <v>140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81</v>
      </c>
      <c r="BK160" s="200">
        <f>ROUND(I160*H160,2)</f>
        <v>0</v>
      </c>
      <c r="BL160" s="17" t="s">
        <v>147</v>
      </c>
      <c r="BM160" s="199" t="s">
        <v>183</v>
      </c>
    </row>
    <row r="161" spans="2:65" s="12" customFormat="1" ht="11.25">
      <c r="B161" s="201"/>
      <c r="C161" s="202"/>
      <c r="D161" s="203" t="s">
        <v>149</v>
      </c>
      <c r="E161" s="204" t="s">
        <v>1</v>
      </c>
      <c r="F161" s="205" t="s">
        <v>150</v>
      </c>
      <c r="G161" s="202"/>
      <c r="H161" s="204" t="s">
        <v>1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149</v>
      </c>
      <c r="AU161" s="211" t="s">
        <v>85</v>
      </c>
      <c r="AV161" s="12" t="s">
        <v>81</v>
      </c>
      <c r="AW161" s="12" t="s">
        <v>32</v>
      </c>
      <c r="AX161" s="12" t="s">
        <v>76</v>
      </c>
      <c r="AY161" s="211" t="s">
        <v>140</v>
      </c>
    </row>
    <row r="162" spans="2:65" s="13" customFormat="1" ht="11.25">
      <c r="B162" s="212"/>
      <c r="C162" s="213"/>
      <c r="D162" s="203" t="s">
        <v>149</v>
      </c>
      <c r="E162" s="214" t="s">
        <v>1</v>
      </c>
      <c r="F162" s="215" t="s">
        <v>184</v>
      </c>
      <c r="G162" s="213"/>
      <c r="H162" s="216">
        <v>4.32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149</v>
      </c>
      <c r="AU162" s="222" t="s">
        <v>85</v>
      </c>
      <c r="AV162" s="13" t="s">
        <v>85</v>
      </c>
      <c r="AW162" s="13" t="s">
        <v>32</v>
      </c>
      <c r="AX162" s="13" t="s">
        <v>76</v>
      </c>
      <c r="AY162" s="222" t="s">
        <v>140</v>
      </c>
    </row>
    <row r="163" spans="2:65" s="12" customFormat="1" ht="11.25">
      <c r="B163" s="201"/>
      <c r="C163" s="202"/>
      <c r="D163" s="203" t="s">
        <v>149</v>
      </c>
      <c r="E163" s="204" t="s">
        <v>1</v>
      </c>
      <c r="F163" s="205" t="s">
        <v>185</v>
      </c>
      <c r="G163" s="202"/>
      <c r="H163" s="204" t="s">
        <v>1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149</v>
      </c>
      <c r="AU163" s="211" t="s">
        <v>85</v>
      </c>
      <c r="AV163" s="12" t="s">
        <v>81</v>
      </c>
      <c r="AW163" s="12" t="s">
        <v>32</v>
      </c>
      <c r="AX163" s="12" t="s">
        <v>76</v>
      </c>
      <c r="AY163" s="211" t="s">
        <v>140</v>
      </c>
    </row>
    <row r="164" spans="2:65" s="13" customFormat="1" ht="11.25">
      <c r="B164" s="212"/>
      <c r="C164" s="213"/>
      <c r="D164" s="203" t="s">
        <v>149</v>
      </c>
      <c r="E164" s="214" t="s">
        <v>1</v>
      </c>
      <c r="F164" s="215" t="s">
        <v>186</v>
      </c>
      <c r="G164" s="213"/>
      <c r="H164" s="216">
        <v>0.5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149</v>
      </c>
      <c r="AU164" s="222" t="s">
        <v>85</v>
      </c>
      <c r="AV164" s="13" t="s">
        <v>85</v>
      </c>
      <c r="AW164" s="13" t="s">
        <v>32</v>
      </c>
      <c r="AX164" s="13" t="s">
        <v>76</v>
      </c>
      <c r="AY164" s="222" t="s">
        <v>140</v>
      </c>
    </row>
    <row r="165" spans="2:65" s="14" customFormat="1" ht="11.25">
      <c r="B165" s="223"/>
      <c r="C165" s="224"/>
      <c r="D165" s="203" t="s">
        <v>149</v>
      </c>
      <c r="E165" s="225" t="s">
        <v>86</v>
      </c>
      <c r="F165" s="226" t="s">
        <v>187</v>
      </c>
      <c r="G165" s="224"/>
      <c r="H165" s="227">
        <v>4.82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149</v>
      </c>
      <c r="AU165" s="233" t="s">
        <v>85</v>
      </c>
      <c r="AV165" s="14" t="s">
        <v>147</v>
      </c>
      <c r="AW165" s="14" t="s">
        <v>32</v>
      </c>
      <c r="AX165" s="14" t="s">
        <v>81</v>
      </c>
      <c r="AY165" s="233" t="s">
        <v>140</v>
      </c>
    </row>
    <row r="166" spans="2:65" s="1" customFormat="1" ht="24" customHeight="1">
      <c r="B166" s="34"/>
      <c r="C166" s="188" t="s">
        <v>188</v>
      </c>
      <c r="D166" s="188" t="s">
        <v>142</v>
      </c>
      <c r="E166" s="189" t="s">
        <v>189</v>
      </c>
      <c r="F166" s="190" t="s">
        <v>190</v>
      </c>
      <c r="G166" s="191" t="s">
        <v>182</v>
      </c>
      <c r="H166" s="192">
        <v>4.82</v>
      </c>
      <c r="I166" s="193"/>
      <c r="J166" s="194">
        <f>ROUND(I166*H166,2)</f>
        <v>0</v>
      </c>
      <c r="K166" s="190" t="s">
        <v>146</v>
      </c>
      <c r="L166" s="38"/>
      <c r="M166" s="195" t="s">
        <v>1</v>
      </c>
      <c r="N166" s="196" t="s">
        <v>41</v>
      </c>
      <c r="O166" s="66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AR166" s="199" t="s">
        <v>147</v>
      </c>
      <c r="AT166" s="199" t="s">
        <v>142</v>
      </c>
      <c r="AU166" s="199" t="s">
        <v>85</v>
      </c>
      <c r="AY166" s="17" t="s">
        <v>140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81</v>
      </c>
      <c r="BK166" s="200">
        <f>ROUND(I166*H166,2)</f>
        <v>0</v>
      </c>
      <c r="BL166" s="17" t="s">
        <v>147</v>
      </c>
      <c r="BM166" s="199" t="s">
        <v>191</v>
      </c>
    </row>
    <row r="167" spans="2:65" s="13" customFormat="1" ht="11.25">
      <c r="B167" s="212"/>
      <c r="C167" s="213"/>
      <c r="D167" s="203" t="s">
        <v>149</v>
      </c>
      <c r="E167" s="214" t="s">
        <v>1</v>
      </c>
      <c r="F167" s="215" t="s">
        <v>86</v>
      </c>
      <c r="G167" s="213"/>
      <c r="H167" s="216">
        <v>4.82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149</v>
      </c>
      <c r="AU167" s="222" t="s">
        <v>85</v>
      </c>
      <c r="AV167" s="13" t="s">
        <v>85</v>
      </c>
      <c r="AW167" s="13" t="s">
        <v>32</v>
      </c>
      <c r="AX167" s="13" t="s">
        <v>81</v>
      </c>
      <c r="AY167" s="222" t="s">
        <v>140</v>
      </c>
    </row>
    <row r="168" spans="2:65" s="1" customFormat="1" ht="24" customHeight="1">
      <c r="B168" s="34"/>
      <c r="C168" s="188" t="s">
        <v>192</v>
      </c>
      <c r="D168" s="188" t="s">
        <v>142</v>
      </c>
      <c r="E168" s="189" t="s">
        <v>193</v>
      </c>
      <c r="F168" s="190" t="s">
        <v>194</v>
      </c>
      <c r="G168" s="191" t="s">
        <v>182</v>
      </c>
      <c r="H168" s="192">
        <v>19.809000000000001</v>
      </c>
      <c r="I168" s="193"/>
      <c r="J168" s="194">
        <f>ROUND(I168*H168,2)</f>
        <v>0</v>
      </c>
      <c r="K168" s="190" t="s">
        <v>146</v>
      </c>
      <c r="L168" s="38"/>
      <c r="M168" s="195" t="s">
        <v>1</v>
      </c>
      <c r="N168" s="196" t="s">
        <v>41</v>
      </c>
      <c r="O168" s="66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AR168" s="199" t="s">
        <v>147</v>
      </c>
      <c r="AT168" s="199" t="s">
        <v>142</v>
      </c>
      <c r="AU168" s="199" t="s">
        <v>85</v>
      </c>
      <c r="AY168" s="17" t="s">
        <v>140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81</v>
      </c>
      <c r="BK168" s="200">
        <f>ROUND(I168*H168,2)</f>
        <v>0</v>
      </c>
      <c r="BL168" s="17" t="s">
        <v>147</v>
      </c>
      <c r="BM168" s="199" t="s">
        <v>195</v>
      </c>
    </row>
    <row r="169" spans="2:65" s="13" customFormat="1" ht="11.25">
      <c r="B169" s="212"/>
      <c r="C169" s="213"/>
      <c r="D169" s="203" t="s">
        <v>149</v>
      </c>
      <c r="E169" s="214" t="s">
        <v>1</v>
      </c>
      <c r="F169" s="215" t="s">
        <v>89</v>
      </c>
      <c r="G169" s="213"/>
      <c r="H169" s="216">
        <v>19.809000000000001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149</v>
      </c>
      <c r="AU169" s="222" t="s">
        <v>85</v>
      </c>
      <c r="AV169" s="13" t="s">
        <v>85</v>
      </c>
      <c r="AW169" s="13" t="s">
        <v>32</v>
      </c>
      <c r="AX169" s="13" t="s">
        <v>81</v>
      </c>
      <c r="AY169" s="222" t="s">
        <v>140</v>
      </c>
    </row>
    <row r="170" spans="2:65" s="1" customFormat="1" ht="24" customHeight="1">
      <c r="B170" s="34"/>
      <c r="C170" s="188" t="s">
        <v>196</v>
      </c>
      <c r="D170" s="188" t="s">
        <v>142</v>
      </c>
      <c r="E170" s="189" t="s">
        <v>197</v>
      </c>
      <c r="F170" s="190" t="s">
        <v>198</v>
      </c>
      <c r="G170" s="191" t="s">
        <v>182</v>
      </c>
      <c r="H170" s="192">
        <v>4.1769999999999996</v>
      </c>
      <c r="I170" s="193"/>
      <c r="J170" s="194">
        <f>ROUND(I170*H170,2)</f>
        <v>0</v>
      </c>
      <c r="K170" s="190" t="s">
        <v>146</v>
      </c>
      <c r="L170" s="38"/>
      <c r="M170" s="195" t="s">
        <v>1</v>
      </c>
      <c r="N170" s="196" t="s">
        <v>41</v>
      </c>
      <c r="O170" s="6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199" t="s">
        <v>147</v>
      </c>
      <c r="AT170" s="199" t="s">
        <v>142</v>
      </c>
      <c r="AU170" s="199" t="s">
        <v>85</v>
      </c>
      <c r="AY170" s="17" t="s">
        <v>140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81</v>
      </c>
      <c r="BK170" s="200">
        <f>ROUND(I170*H170,2)</f>
        <v>0</v>
      </c>
      <c r="BL170" s="17" t="s">
        <v>147</v>
      </c>
      <c r="BM170" s="199" t="s">
        <v>199</v>
      </c>
    </row>
    <row r="171" spans="2:65" s="12" customFormat="1" ht="11.25">
      <c r="B171" s="201"/>
      <c r="C171" s="202"/>
      <c r="D171" s="203" t="s">
        <v>149</v>
      </c>
      <c r="E171" s="204" t="s">
        <v>1</v>
      </c>
      <c r="F171" s="205" t="s">
        <v>200</v>
      </c>
      <c r="G171" s="202"/>
      <c r="H171" s="204" t="s">
        <v>1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149</v>
      </c>
      <c r="AU171" s="211" t="s">
        <v>85</v>
      </c>
      <c r="AV171" s="12" t="s">
        <v>81</v>
      </c>
      <c r="AW171" s="12" t="s">
        <v>32</v>
      </c>
      <c r="AX171" s="12" t="s">
        <v>76</v>
      </c>
      <c r="AY171" s="211" t="s">
        <v>140</v>
      </c>
    </row>
    <row r="172" spans="2:65" s="13" customFormat="1" ht="11.25">
      <c r="B172" s="212"/>
      <c r="C172" s="213"/>
      <c r="D172" s="203" t="s">
        <v>149</v>
      </c>
      <c r="E172" s="214" t="s">
        <v>1</v>
      </c>
      <c r="F172" s="215" t="s">
        <v>201</v>
      </c>
      <c r="G172" s="213"/>
      <c r="H172" s="216">
        <v>1.4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149</v>
      </c>
      <c r="AU172" s="222" t="s">
        <v>85</v>
      </c>
      <c r="AV172" s="13" t="s">
        <v>85</v>
      </c>
      <c r="AW172" s="13" t="s">
        <v>32</v>
      </c>
      <c r="AX172" s="13" t="s">
        <v>76</v>
      </c>
      <c r="AY172" s="222" t="s">
        <v>140</v>
      </c>
    </row>
    <row r="173" spans="2:65" s="12" customFormat="1" ht="11.25">
      <c r="B173" s="201"/>
      <c r="C173" s="202"/>
      <c r="D173" s="203" t="s">
        <v>149</v>
      </c>
      <c r="E173" s="204" t="s">
        <v>1</v>
      </c>
      <c r="F173" s="205" t="s">
        <v>202</v>
      </c>
      <c r="G173" s="202"/>
      <c r="H173" s="204" t="s">
        <v>1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149</v>
      </c>
      <c r="AU173" s="211" t="s">
        <v>85</v>
      </c>
      <c r="AV173" s="12" t="s">
        <v>81</v>
      </c>
      <c r="AW173" s="12" t="s">
        <v>32</v>
      </c>
      <c r="AX173" s="12" t="s">
        <v>76</v>
      </c>
      <c r="AY173" s="211" t="s">
        <v>140</v>
      </c>
    </row>
    <row r="174" spans="2:65" s="13" customFormat="1" ht="11.25">
      <c r="B174" s="212"/>
      <c r="C174" s="213"/>
      <c r="D174" s="203" t="s">
        <v>149</v>
      </c>
      <c r="E174" s="214" t="s">
        <v>1</v>
      </c>
      <c r="F174" s="215" t="s">
        <v>203</v>
      </c>
      <c r="G174" s="213"/>
      <c r="H174" s="216">
        <v>2.7770000000000001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149</v>
      </c>
      <c r="AU174" s="222" t="s">
        <v>85</v>
      </c>
      <c r="AV174" s="13" t="s">
        <v>85</v>
      </c>
      <c r="AW174" s="13" t="s">
        <v>32</v>
      </c>
      <c r="AX174" s="13" t="s">
        <v>76</v>
      </c>
      <c r="AY174" s="222" t="s">
        <v>140</v>
      </c>
    </row>
    <row r="175" spans="2:65" s="14" customFormat="1" ht="11.25">
      <c r="B175" s="223"/>
      <c r="C175" s="224"/>
      <c r="D175" s="203" t="s">
        <v>149</v>
      </c>
      <c r="E175" s="225" t="s">
        <v>93</v>
      </c>
      <c r="F175" s="226" t="s">
        <v>187</v>
      </c>
      <c r="G175" s="224"/>
      <c r="H175" s="227">
        <v>4.1769999999999996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149</v>
      </c>
      <c r="AU175" s="233" t="s">
        <v>85</v>
      </c>
      <c r="AV175" s="14" t="s">
        <v>147</v>
      </c>
      <c r="AW175" s="14" t="s">
        <v>32</v>
      </c>
      <c r="AX175" s="14" t="s">
        <v>81</v>
      </c>
      <c r="AY175" s="233" t="s">
        <v>140</v>
      </c>
    </row>
    <row r="176" spans="2:65" s="1" customFormat="1" ht="24" customHeight="1">
      <c r="B176" s="34"/>
      <c r="C176" s="188" t="s">
        <v>204</v>
      </c>
      <c r="D176" s="188" t="s">
        <v>142</v>
      </c>
      <c r="E176" s="189" t="s">
        <v>205</v>
      </c>
      <c r="F176" s="190" t="s">
        <v>206</v>
      </c>
      <c r="G176" s="191" t="s">
        <v>182</v>
      </c>
      <c r="H176" s="192">
        <v>19.809000000000001</v>
      </c>
      <c r="I176" s="193"/>
      <c r="J176" s="194">
        <f>ROUND(I176*H176,2)</f>
        <v>0</v>
      </c>
      <c r="K176" s="190" t="s">
        <v>146</v>
      </c>
      <c r="L176" s="38"/>
      <c r="M176" s="195" t="s">
        <v>1</v>
      </c>
      <c r="N176" s="196" t="s">
        <v>41</v>
      </c>
      <c r="O176" s="66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AR176" s="199" t="s">
        <v>147</v>
      </c>
      <c r="AT176" s="199" t="s">
        <v>142</v>
      </c>
      <c r="AU176" s="199" t="s">
        <v>85</v>
      </c>
      <c r="AY176" s="17" t="s">
        <v>140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81</v>
      </c>
      <c r="BK176" s="200">
        <f>ROUND(I176*H176,2)</f>
        <v>0</v>
      </c>
      <c r="BL176" s="17" t="s">
        <v>147</v>
      </c>
      <c r="BM176" s="199" t="s">
        <v>207</v>
      </c>
    </row>
    <row r="177" spans="2:65" s="12" customFormat="1" ht="11.25">
      <c r="B177" s="201"/>
      <c r="C177" s="202"/>
      <c r="D177" s="203" t="s">
        <v>149</v>
      </c>
      <c r="E177" s="204" t="s">
        <v>1</v>
      </c>
      <c r="F177" s="205" t="s">
        <v>208</v>
      </c>
      <c r="G177" s="202"/>
      <c r="H177" s="204" t="s">
        <v>1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149</v>
      </c>
      <c r="AU177" s="211" t="s">
        <v>85</v>
      </c>
      <c r="AV177" s="12" t="s">
        <v>81</v>
      </c>
      <c r="AW177" s="12" t="s">
        <v>32</v>
      </c>
      <c r="AX177" s="12" t="s">
        <v>76</v>
      </c>
      <c r="AY177" s="211" t="s">
        <v>140</v>
      </c>
    </row>
    <row r="178" spans="2:65" s="13" customFormat="1" ht="11.25">
      <c r="B178" s="212"/>
      <c r="C178" s="213"/>
      <c r="D178" s="203" t="s">
        <v>149</v>
      </c>
      <c r="E178" s="214" t="s">
        <v>1</v>
      </c>
      <c r="F178" s="215" t="s">
        <v>209</v>
      </c>
      <c r="G178" s="213"/>
      <c r="H178" s="216">
        <v>11.571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149</v>
      </c>
      <c r="AU178" s="222" t="s">
        <v>85</v>
      </c>
      <c r="AV178" s="13" t="s">
        <v>85</v>
      </c>
      <c r="AW178" s="13" t="s">
        <v>32</v>
      </c>
      <c r="AX178" s="13" t="s">
        <v>76</v>
      </c>
      <c r="AY178" s="222" t="s">
        <v>140</v>
      </c>
    </row>
    <row r="179" spans="2:65" s="12" customFormat="1" ht="11.25">
      <c r="B179" s="201"/>
      <c r="C179" s="202"/>
      <c r="D179" s="203" t="s">
        <v>149</v>
      </c>
      <c r="E179" s="204" t="s">
        <v>1</v>
      </c>
      <c r="F179" s="205" t="s">
        <v>210</v>
      </c>
      <c r="G179" s="202"/>
      <c r="H179" s="204" t="s">
        <v>1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149</v>
      </c>
      <c r="AU179" s="211" t="s">
        <v>85</v>
      </c>
      <c r="AV179" s="12" t="s">
        <v>81</v>
      </c>
      <c r="AW179" s="12" t="s">
        <v>32</v>
      </c>
      <c r="AX179" s="12" t="s">
        <v>76</v>
      </c>
      <c r="AY179" s="211" t="s">
        <v>140</v>
      </c>
    </row>
    <row r="180" spans="2:65" s="13" customFormat="1" ht="11.25">
      <c r="B180" s="212"/>
      <c r="C180" s="213"/>
      <c r="D180" s="203" t="s">
        <v>149</v>
      </c>
      <c r="E180" s="214" t="s">
        <v>1</v>
      </c>
      <c r="F180" s="215" t="s">
        <v>211</v>
      </c>
      <c r="G180" s="213"/>
      <c r="H180" s="216">
        <v>5.42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149</v>
      </c>
      <c r="AU180" s="222" t="s">
        <v>85</v>
      </c>
      <c r="AV180" s="13" t="s">
        <v>85</v>
      </c>
      <c r="AW180" s="13" t="s">
        <v>32</v>
      </c>
      <c r="AX180" s="13" t="s">
        <v>76</v>
      </c>
      <c r="AY180" s="222" t="s">
        <v>140</v>
      </c>
    </row>
    <row r="181" spans="2:65" s="12" customFormat="1" ht="11.25">
      <c r="B181" s="201"/>
      <c r="C181" s="202"/>
      <c r="D181" s="203" t="s">
        <v>149</v>
      </c>
      <c r="E181" s="204" t="s">
        <v>1</v>
      </c>
      <c r="F181" s="205" t="s">
        <v>212</v>
      </c>
      <c r="G181" s="202"/>
      <c r="H181" s="204" t="s">
        <v>1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149</v>
      </c>
      <c r="AU181" s="211" t="s">
        <v>85</v>
      </c>
      <c r="AV181" s="12" t="s">
        <v>81</v>
      </c>
      <c r="AW181" s="12" t="s">
        <v>32</v>
      </c>
      <c r="AX181" s="12" t="s">
        <v>76</v>
      </c>
      <c r="AY181" s="211" t="s">
        <v>140</v>
      </c>
    </row>
    <row r="182" spans="2:65" s="13" customFormat="1" ht="11.25">
      <c r="B182" s="212"/>
      <c r="C182" s="213"/>
      <c r="D182" s="203" t="s">
        <v>149</v>
      </c>
      <c r="E182" s="214" t="s">
        <v>1</v>
      </c>
      <c r="F182" s="215" t="s">
        <v>213</v>
      </c>
      <c r="G182" s="213"/>
      <c r="H182" s="216">
        <v>2.1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149</v>
      </c>
      <c r="AU182" s="222" t="s">
        <v>85</v>
      </c>
      <c r="AV182" s="13" t="s">
        <v>85</v>
      </c>
      <c r="AW182" s="13" t="s">
        <v>32</v>
      </c>
      <c r="AX182" s="13" t="s">
        <v>76</v>
      </c>
      <c r="AY182" s="222" t="s">
        <v>140</v>
      </c>
    </row>
    <row r="183" spans="2:65" s="12" customFormat="1" ht="11.25">
      <c r="B183" s="201"/>
      <c r="C183" s="202"/>
      <c r="D183" s="203" t="s">
        <v>149</v>
      </c>
      <c r="E183" s="204" t="s">
        <v>1</v>
      </c>
      <c r="F183" s="205" t="s">
        <v>214</v>
      </c>
      <c r="G183" s="202"/>
      <c r="H183" s="204" t="s">
        <v>1</v>
      </c>
      <c r="I183" s="206"/>
      <c r="J183" s="202"/>
      <c r="K183" s="202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149</v>
      </c>
      <c r="AU183" s="211" t="s">
        <v>85</v>
      </c>
      <c r="AV183" s="12" t="s">
        <v>81</v>
      </c>
      <c r="AW183" s="12" t="s">
        <v>32</v>
      </c>
      <c r="AX183" s="12" t="s">
        <v>76</v>
      </c>
      <c r="AY183" s="211" t="s">
        <v>140</v>
      </c>
    </row>
    <row r="184" spans="2:65" s="13" customFormat="1" ht="11.25">
      <c r="B184" s="212"/>
      <c r="C184" s="213"/>
      <c r="D184" s="203" t="s">
        <v>149</v>
      </c>
      <c r="E184" s="214" t="s">
        <v>1</v>
      </c>
      <c r="F184" s="215" t="s">
        <v>215</v>
      </c>
      <c r="G184" s="213"/>
      <c r="H184" s="216">
        <v>0.71799999999999997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149</v>
      </c>
      <c r="AU184" s="222" t="s">
        <v>85</v>
      </c>
      <c r="AV184" s="13" t="s">
        <v>85</v>
      </c>
      <c r="AW184" s="13" t="s">
        <v>32</v>
      </c>
      <c r="AX184" s="13" t="s">
        <v>76</v>
      </c>
      <c r="AY184" s="222" t="s">
        <v>140</v>
      </c>
    </row>
    <row r="185" spans="2:65" s="14" customFormat="1" ht="11.25">
      <c r="B185" s="223"/>
      <c r="C185" s="224"/>
      <c r="D185" s="203" t="s">
        <v>149</v>
      </c>
      <c r="E185" s="225" t="s">
        <v>89</v>
      </c>
      <c r="F185" s="226" t="s">
        <v>187</v>
      </c>
      <c r="G185" s="224"/>
      <c r="H185" s="227">
        <v>19.809000000000001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149</v>
      </c>
      <c r="AU185" s="233" t="s">
        <v>85</v>
      </c>
      <c r="AV185" s="14" t="s">
        <v>147</v>
      </c>
      <c r="AW185" s="14" t="s">
        <v>32</v>
      </c>
      <c r="AX185" s="14" t="s">
        <v>81</v>
      </c>
      <c r="AY185" s="233" t="s">
        <v>140</v>
      </c>
    </row>
    <row r="186" spans="2:65" s="1" customFormat="1" ht="24" customHeight="1">
      <c r="B186" s="34"/>
      <c r="C186" s="188" t="s">
        <v>216</v>
      </c>
      <c r="D186" s="188" t="s">
        <v>142</v>
      </c>
      <c r="E186" s="189" t="s">
        <v>217</v>
      </c>
      <c r="F186" s="190" t="s">
        <v>218</v>
      </c>
      <c r="G186" s="191" t="s">
        <v>182</v>
      </c>
      <c r="H186" s="192">
        <v>19.809000000000001</v>
      </c>
      <c r="I186" s="193"/>
      <c r="J186" s="194">
        <f>ROUND(I186*H186,2)</f>
        <v>0</v>
      </c>
      <c r="K186" s="190" t="s">
        <v>146</v>
      </c>
      <c r="L186" s="38"/>
      <c r="M186" s="195" t="s">
        <v>1</v>
      </c>
      <c r="N186" s="196" t="s">
        <v>41</v>
      </c>
      <c r="O186" s="66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AR186" s="199" t="s">
        <v>147</v>
      </c>
      <c r="AT186" s="199" t="s">
        <v>142</v>
      </c>
      <c r="AU186" s="199" t="s">
        <v>85</v>
      </c>
      <c r="AY186" s="17" t="s">
        <v>140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81</v>
      </c>
      <c r="BK186" s="200">
        <f>ROUND(I186*H186,2)</f>
        <v>0</v>
      </c>
      <c r="BL186" s="17" t="s">
        <v>147</v>
      </c>
      <c r="BM186" s="199" t="s">
        <v>219</v>
      </c>
    </row>
    <row r="187" spans="2:65" s="13" customFormat="1" ht="11.25">
      <c r="B187" s="212"/>
      <c r="C187" s="213"/>
      <c r="D187" s="203" t="s">
        <v>149</v>
      </c>
      <c r="E187" s="214" t="s">
        <v>1</v>
      </c>
      <c r="F187" s="215" t="s">
        <v>89</v>
      </c>
      <c r="G187" s="213"/>
      <c r="H187" s="216">
        <v>19.809000000000001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149</v>
      </c>
      <c r="AU187" s="222" t="s">
        <v>85</v>
      </c>
      <c r="AV187" s="13" t="s">
        <v>85</v>
      </c>
      <c r="AW187" s="13" t="s">
        <v>32</v>
      </c>
      <c r="AX187" s="13" t="s">
        <v>81</v>
      </c>
      <c r="AY187" s="222" t="s">
        <v>140</v>
      </c>
    </row>
    <row r="188" spans="2:65" s="1" customFormat="1" ht="24" customHeight="1">
      <c r="B188" s="34"/>
      <c r="C188" s="188" t="s">
        <v>220</v>
      </c>
      <c r="D188" s="188" t="s">
        <v>142</v>
      </c>
      <c r="E188" s="189" t="s">
        <v>221</v>
      </c>
      <c r="F188" s="190" t="s">
        <v>222</v>
      </c>
      <c r="G188" s="191" t="s">
        <v>182</v>
      </c>
      <c r="H188" s="192">
        <v>21.398</v>
      </c>
      <c r="I188" s="193"/>
      <c r="J188" s="194">
        <f>ROUND(I188*H188,2)</f>
        <v>0</v>
      </c>
      <c r="K188" s="190" t="s">
        <v>146</v>
      </c>
      <c r="L188" s="38"/>
      <c r="M188" s="195" t="s">
        <v>1</v>
      </c>
      <c r="N188" s="196" t="s">
        <v>41</v>
      </c>
      <c r="O188" s="66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AR188" s="199" t="s">
        <v>147</v>
      </c>
      <c r="AT188" s="199" t="s">
        <v>142</v>
      </c>
      <c r="AU188" s="199" t="s">
        <v>85</v>
      </c>
      <c r="AY188" s="17" t="s">
        <v>140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81</v>
      </c>
      <c r="BK188" s="200">
        <f>ROUND(I188*H188,2)</f>
        <v>0</v>
      </c>
      <c r="BL188" s="17" t="s">
        <v>147</v>
      </c>
      <c r="BM188" s="199" t="s">
        <v>223</v>
      </c>
    </row>
    <row r="189" spans="2:65" s="13" customFormat="1" ht="11.25">
      <c r="B189" s="212"/>
      <c r="C189" s="213"/>
      <c r="D189" s="203" t="s">
        <v>149</v>
      </c>
      <c r="E189" s="214" t="s">
        <v>1</v>
      </c>
      <c r="F189" s="215" t="s">
        <v>224</v>
      </c>
      <c r="G189" s="213"/>
      <c r="H189" s="216">
        <v>21.398</v>
      </c>
      <c r="I189" s="217"/>
      <c r="J189" s="213"/>
      <c r="K189" s="213"/>
      <c r="L189" s="218"/>
      <c r="M189" s="219"/>
      <c r="N189" s="220"/>
      <c r="O189" s="220"/>
      <c r="P189" s="220"/>
      <c r="Q189" s="220"/>
      <c r="R189" s="220"/>
      <c r="S189" s="220"/>
      <c r="T189" s="221"/>
      <c r="AT189" s="222" t="s">
        <v>149</v>
      </c>
      <c r="AU189" s="222" t="s">
        <v>85</v>
      </c>
      <c r="AV189" s="13" t="s">
        <v>85</v>
      </c>
      <c r="AW189" s="13" t="s">
        <v>32</v>
      </c>
      <c r="AX189" s="13" t="s">
        <v>81</v>
      </c>
      <c r="AY189" s="222" t="s">
        <v>140</v>
      </c>
    </row>
    <row r="190" spans="2:65" s="1" customFormat="1" ht="24" customHeight="1">
      <c r="B190" s="34"/>
      <c r="C190" s="188" t="s">
        <v>8</v>
      </c>
      <c r="D190" s="188" t="s">
        <v>142</v>
      </c>
      <c r="E190" s="189" t="s">
        <v>225</v>
      </c>
      <c r="F190" s="190" t="s">
        <v>226</v>
      </c>
      <c r="G190" s="191" t="s">
        <v>182</v>
      </c>
      <c r="H190" s="192">
        <v>4.1769999999999996</v>
      </c>
      <c r="I190" s="193"/>
      <c r="J190" s="194">
        <f>ROUND(I190*H190,2)</f>
        <v>0</v>
      </c>
      <c r="K190" s="190" t="s">
        <v>146</v>
      </c>
      <c r="L190" s="38"/>
      <c r="M190" s="195" t="s">
        <v>1</v>
      </c>
      <c r="N190" s="196" t="s">
        <v>41</v>
      </c>
      <c r="O190" s="66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AR190" s="199" t="s">
        <v>147</v>
      </c>
      <c r="AT190" s="199" t="s">
        <v>142</v>
      </c>
      <c r="AU190" s="199" t="s">
        <v>85</v>
      </c>
      <c r="AY190" s="17" t="s">
        <v>140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81</v>
      </c>
      <c r="BK190" s="200">
        <f>ROUND(I190*H190,2)</f>
        <v>0</v>
      </c>
      <c r="BL190" s="17" t="s">
        <v>147</v>
      </c>
      <c r="BM190" s="199" t="s">
        <v>227</v>
      </c>
    </row>
    <row r="191" spans="2:65" s="13" customFormat="1" ht="11.25">
      <c r="B191" s="212"/>
      <c r="C191" s="213"/>
      <c r="D191" s="203" t="s">
        <v>149</v>
      </c>
      <c r="E191" s="214" t="s">
        <v>1</v>
      </c>
      <c r="F191" s="215" t="s">
        <v>93</v>
      </c>
      <c r="G191" s="213"/>
      <c r="H191" s="216">
        <v>4.1769999999999996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149</v>
      </c>
      <c r="AU191" s="222" t="s">
        <v>85</v>
      </c>
      <c r="AV191" s="13" t="s">
        <v>85</v>
      </c>
      <c r="AW191" s="13" t="s">
        <v>32</v>
      </c>
      <c r="AX191" s="13" t="s">
        <v>81</v>
      </c>
      <c r="AY191" s="222" t="s">
        <v>140</v>
      </c>
    </row>
    <row r="192" spans="2:65" s="1" customFormat="1" ht="24" customHeight="1">
      <c r="B192" s="34"/>
      <c r="C192" s="188" t="s">
        <v>228</v>
      </c>
      <c r="D192" s="188" t="s">
        <v>142</v>
      </c>
      <c r="E192" s="189" t="s">
        <v>229</v>
      </c>
      <c r="F192" s="190" t="s">
        <v>230</v>
      </c>
      <c r="G192" s="191" t="s">
        <v>182</v>
      </c>
      <c r="H192" s="192">
        <v>10.699</v>
      </c>
      <c r="I192" s="193"/>
      <c r="J192" s="194">
        <f>ROUND(I192*H192,2)</f>
        <v>0</v>
      </c>
      <c r="K192" s="190" t="s">
        <v>146</v>
      </c>
      <c r="L192" s="38"/>
      <c r="M192" s="195" t="s">
        <v>1</v>
      </c>
      <c r="N192" s="196" t="s">
        <v>41</v>
      </c>
      <c r="O192" s="66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AR192" s="199" t="s">
        <v>147</v>
      </c>
      <c r="AT192" s="199" t="s">
        <v>142</v>
      </c>
      <c r="AU192" s="199" t="s">
        <v>85</v>
      </c>
      <c r="AY192" s="17" t="s">
        <v>140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81</v>
      </c>
      <c r="BK192" s="200">
        <f>ROUND(I192*H192,2)</f>
        <v>0</v>
      </c>
      <c r="BL192" s="17" t="s">
        <v>147</v>
      </c>
      <c r="BM192" s="199" t="s">
        <v>231</v>
      </c>
    </row>
    <row r="193" spans="2:65" s="12" customFormat="1" ht="11.25">
      <c r="B193" s="201"/>
      <c r="C193" s="202"/>
      <c r="D193" s="203" t="s">
        <v>149</v>
      </c>
      <c r="E193" s="204" t="s">
        <v>1</v>
      </c>
      <c r="F193" s="205" t="s">
        <v>232</v>
      </c>
      <c r="G193" s="202"/>
      <c r="H193" s="204" t="s">
        <v>1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149</v>
      </c>
      <c r="AU193" s="211" t="s">
        <v>85</v>
      </c>
      <c r="AV193" s="12" t="s">
        <v>81</v>
      </c>
      <c r="AW193" s="12" t="s">
        <v>32</v>
      </c>
      <c r="AX193" s="12" t="s">
        <v>76</v>
      </c>
      <c r="AY193" s="211" t="s">
        <v>140</v>
      </c>
    </row>
    <row r="194" spans="2:65" s="13" customFormat="1" ht="11.25">
      <c r="B194" s="212"/>
      <c r="C194" s="213"/>
      <c r="D194" s="203" t="s">
        <v>149</v>
      </c>
      <c r="E194" s="214" t="s">
        <v>91</v>
      </c>
      <c r="F194" s="215" t="s">
        <v>233</v>
      </c>
      <c r="G194" s="213"/>
      <c r="H194" s="216">
        <v>10.699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149</v>
      </c>
      <c r="AU194" s="222" t="s">
        <v>85</v>
      </c>
      <c r="AV194" s="13" t="s">
        <v>85</v>
      </c>
      <c r="AW194" s="13" t="s">
        <v>32</v>
      </c>
      <c r="AX194" s="13" t="s">
        <v>81</v>
      </c>
      <c r="AY194" s="222" t="s">
        <v>140</v>
      </c>
    </row>
    <row r="195" spans="2:65" s="1" customFormat="1" ht="24" customHeight="1">
      <c r="B195" s="34"/>
      <c r="C195" s="188" t="s">
        <v>234</v>
      </c>
      <c r="D195" s="188" t="s">
        <v>142</v>
      </c>
      <c r="E195" s="189" t="s">
        <v>235</v>
      </c>
      <c r="F195" s="190" t="s">
        <v>236</v>
      </c>
      <c r="G195" s="191" t="s">
        <v>182</v>
      </c>
      <c r="H195" s="192">
        <v>14.055</v>
      </c>
      <c r="I195" s="193"/>
      <c r="J195" s="194">
        <f>ROUND(I195*H195,2)</f>
        <v>0</v>
      </c>
      <c r="K195" s="190" t="s">
        <v>1</v>
      </c>
      <c r="L195" s="38"/>
      <c r="M195" s="195" t="s">
        <v>1</v>
      </c>
      <c r="N195" s="196" t="s">
        <v>41</v>
      </c>
      <c r="O195" s="6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99" t="s">
        <v>147</v>
      </c>
      <c r="AT195" s="199" t="s">
        <v>142</v>
      </c>
      <c r="AU195" s="199" t="s">
        <v>85</v>
      </c>
      <c r="AY195" s="17" t="s">
        <v>140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81</v>
      </c>
      <c r="BK195" s="200">
        <f>ROUND(I195*H195,2)</f>
        <v>0</v>
      </c>
      <c r="BL195" s="17" t="s">
        <v>147</v>
      </c>
      <c r="BM195" s="199" t="s">
        <v>237</v>
      </c>
    </row>
    <row r="196" spans="2:65" s="12" customFormat="1" ht="11.25">
      <c r="B196" s="201"/>
      <c r="C196" s="202"/>
      <c r="D196" s="203" t="s">
        <v>149</v>
      </c>
      <c r="E196" s="204" t="s">
        <v>1</v>
      </c>
      <c r="F196" s="205" t="s">
        <v>208</v>
      </c>
      <c r="G196" s="202"/>
      <c r="H196" s="204" t="s">
        <v>1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149</v>
      </c>
      <c r="AU196" s="211" t="s">
        <v>85</v>
      </c>
      <c r="AV196" s="12" t="s">
        <v>81</v>
      </c>
      <c r="AW196" s="12" t="s">
        <v>32</v>
      </c>
      <c r="AX196" s="12" t="s">
        <v>76</v>
      </c>
      <c r="AY196" s="211" t="s">
        <v>140</v>
      </c>
    </row>
    <row r="197" spans="2:65" s="13" customFormat="1" ht="11.25">
      <c r="B197" s="212"/>
      <c r="C197" s="213"/>
      <c r="D197" s="203" t="s">
        <v>149</v>
      </c>
      <c r="E197" s="214" t="s">
        <v>1</v>
      </c>
      <c r="F197" s="215" t="s">
        <v>209</v>
      </c>
      <c r="G197" s="213"/>
      <c r="H197" s="216">
        <v>11.571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149</v>
      </c>
      <c r="AU197" s="222" t="s">
        <v>85</v>
      </c>
      <c r="AV197" s="13" t="s">
        <v>85</v>
      </c>
      <c r="AW197" s="13" t="s">
        <v>32</v>
      </c>
      <c r="AX197" s="13" t="s">
        <v>76</v>
      </c>
      <c r="AY197" s="222" t="s">
        <v>140</v>
      </c>
    </row>
    <row r="198" spans="2:65" s="12" customFormat="1" ht="11.25">
      <c r="B198" s="201"/>
      <c r="C198" s="202"/>
      <c r="D198" s="203" t="s">
        <v>149</v>
      </c>
      <c r="E198" s="204" t="s">
        <v>1</v>
      </c>
      <c r="F198" s="205" t="s">
        <v>212</v>
      </c>
      <c r="G198" s="202"/>
      <c r="H198" s="204" t="s">
        <v>1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149</v>
      </c>
      <c r="AU198" s="211" t="s">
        <v>85</v>
      </c>
      <c r="AV198" s="12" t="s">
        <v>81</v>
      </c>
      <c r="AW198" s="12" t="s">
        <v>32</v>
      </c>
      <c r="AX198" s="12" t="s">
        <v>76</v>
      </c>
      <c r="AY198" s="211" t="s">
        <v>140</v>
      </c>
    </row>
    <row r="199" spans="2:65" s="13" customFormat="1" ht="11.25">
      <c r="B199" s="212"/>
      <c r="C199" s="213"/>
      <c r="D199" s="203" t="s">
        <v>149</v>
      </c>
      <c r="E199" s="214" t="s">
        <v>1</v>
      </c>
      <c r="F199" s="215" t="s">
        <v>213</v>
      </c>
      <c r="G199" s="213"/>
      <c r="H199" s="216">
        <v>2.1</v>
      </c>
      <c r="I199" s="217"/>
      <c r="J199" s="213"/>
      <c r="K199" s="213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149</v>
      </c>
      <c r="AU199" s="222" t="s">
        <v>85</v>
      </c>
      <c r="AV199" s="13" t="s">
        <v>85</v>
      </c>
      <c r="AW199" s="13" t="s">
        <v>32</v>
      </c>
      <c r="AX199" s="13" t="s">
        <v>76</v>
      </c>
      <c r="AY199" s="222" t="s">
        <v>140</v>
      </c>
    </row>
    <row r="200" spans="2:65" s="12" customFormat="1" ht="11.25">
      <c r="B200" s="201"/>
      <c r="C200" s="202"/>
      <c r="D200" s="203" t="s">
        <v>149</v>
      </c>
      <c r="E200" s="204" t="s">
        <v>1</v>
      </c>
      <c r="F200" s="205" t="s">
        <v>238</v>
      </c>
      <c r="G200" s="202"/>
      <c r="H200" s="204" t="s">
        <v>1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149</v>
      </c>
      <c r="AU200" s="211" t="s">
        <v>85</v>
      </c>
      <c r="AV200" s="12" t="s">
        <v>81</v>
      </c>
      <c r="AW200" s="12" t="s">
        <v>32</v>
      </c>
      <c r="AX200" s="12" t="s">
        <v>76</v>
      </c>
      <c r="AY200" s="211" t="s">
        <v>140</v>
      </c>
    </row>
    <row r="201" spans="2:65" s="13" customFormat="1" ht="11.25">
      <c r="B201" s="212"/>
      <c r="C201" s="213"/>
      <c r="D201" s="203" t="s">
        <v>149</v>
      </c>
      <c r="E201" s="214" t="s">
        <v>1</v>
      </c>
      <c r="F201" s="215" t="s">
        <v>239</v>
      </c>
      <c r="G201" s="213"/>
      <c r="H201" s="216">
        <v>0.25900000000000001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149</v>
      </c>
      <c r="AU201" s="222" t="s">
        <v>85</v>
      </c>
      <c r="AV201" s="13" t="s">
        <v>85</v>
      </c>
      <c r="AW201" s="13" t="s">
        <v>32</v>
      </c>
      <c r="AX201" s="13" t="s">
        <v>76</v>
      </c>
      <c r="AY201" s="222" t="s">
        <v>140</v>
      </c>
    </row>
    <row r="202" spans="2:65" s="15" customFormat="1" ht="11.25">
      <c r="B202" s="234"/>
      <c r="C202" s="235"/>
      <c r="D202" s="203" t="s">
        <v>149</v>
      </c>
      <c r="E202" s="236" t="s">
        <v>83</v>
      </c>
      <c r="F202" s="237" t="s">
        <v>240</v>
      </c>
      <c r="G202" s="235"/>
      <c r="H202" s="238">
        <v>13.93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149</v>
      </c>
      <c r="AU202" s="244" t="s">
        <v>85</v>
      </c>
      <c r="AV202" s="15" t="s">
        <v>157</v>
      </c>
      <c r="AW202" s="15" t="s">
        <v>32</v>
      </c>
      <c r="AX202" s="15" t="s">
        <v>76</v>
      </c>
      <c r="AY202" s="244" t="s">
        <v>140</v>
      </c>
    </row>
    <row r="203" spans="2:65" s="12" customFormat="1" ht="11.25">
      <c r="B203" s="201"/>
      <c r="C203" s="202"/>
      <c r="D203" s="203" t="s">
        <v>149</v>
      </c>
      <c r="E203" s="204" t="s">
        <v>1</v>
      </c>
      <c r="F203" s="205" t="s">
        <v>241</v>
      </c>
      <c r="G203" s="202"/>
      <c r="H203" s="204" t="s">
        <v>1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149</v>
      </c>
      <c r="AU203" s="211" t="s">
        <v>85</v>
      </c>
      <c r="AV203" s="12" t="s">
        <v>81</v>
      </c>
      <c r="AW203" s="12" t="s">
        <v>32</v>
      </c>
      <c r="AX203" s="12" t="s">
        <v>76</v>
      </c>
      <c r="AY203" s="211" t="s">
        <v>140</v>
      </c>
    </row>
    <row r="204" spans="2:65" s="13" customFormat="1" ht="11.25">
      <c r="B204" s="212"/>
      <c r="C204" s="213"/>
      <c r="D204" s="203" t="s">
        <v>149</v>
      </c>
      <c r="E204" s="214" t="s">
        <v>1</v>
      </c>
      <c r="F204" s="215" t="s">
        <v>242</v>
      </c>
      <c r="G204" s="213"/>
      <c r="H204" s="216">
        <v>0.125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149</v>
      </c>
      <c r="AU204" s="222" t="s">
        <v>85</v>
      </c>
      <c r="AV204" s="13" t="s">
        <v>85</v>
      </c>
      <c r="AW204" s="13" t="s">
        <v>32</v>
      </c>
      <c r="AX204" s="13" t="s">
        <v>76</v>
      </c>
      <c r="AY204" s="222" t="s">
        <v>140</v>
      </c>
    </row>
    <row r="205" spans="2:65" s="14" customFormat="1" ht="11.25">
      <c r="B205" s="223"/>
      <c r="C205" s="224"/>
      <c r="D205" s="203" t="s">
        <v>149</v>
      </c>
      <c r="E205" s="225" t="s">
        <v>1</v>
      </c>
      <c r="F205" s="226" t="s">
        <v>187</v>
      </c>
      <c r="G205" s="224"/>
      <c r="H205" s="227">
        <v>14.055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AT205" s="233" t="s">
        <v>149</v>
      </c>
      <c r="AU205" s="233" t="s">
        <v>85</v>
      </c>
      <c r="AV205" s="14" t="s">
        <v>147</v>
      </c>
      <c r="AW205" s="14" t="s">
        <v>32</v>
      </c>
      <c r="AX205" s="14" t="s">
        <v>81</v>
      </c>
      <c r="AY205" s="233" t="s">
        <v>140</v>
      </c>
    </row>
    <row r="206" spans="2:65" s="1" customFormat="1" ht="16.5" customHeight="1">
      <c r="B206" s="34"/>
      <c r="C206" s="245" t="s">
        <v>243</v>
      </c>
      <c r="D206" s="245" t="s">
        <v>244</v>
      </c>
      <c r="E206" s="246" t="s">
        <v>245</v>
      </c>
      <c r="F206" s="247" t="s">
        <v>246</v>
      </c>
      <c r="G206" s="248" t="s">
        <v>247</v>
      </c>
      <c r="H206" s="249">
        <v>0.25</v>
      </c>
      <c r="I206" s="250"/>
      <c r="J206" s="251">
        <f>ROUND(I206*H206,2)</f>
        <v>0</v>
      </c>
      <c r="K206" s="247" t="s">
        <v>146</v>
      </c>
      <c r="L206" s="252"/>
      <c r="M206" s="253" t="s">
        <v>1</v>
      </c>
      <c r="N206" s="254" t="s">
        <v>41</v>
      </c>
      <c r="O206" s="66"/>
      <c r="P206" s="197">
        <f>O206*H206</f>
        <v>0</v>
      </c>
      <c r="Q206" s="197">
        <v>1</v>
      </c>
      <c r="R206" s="197">
        <f>Q206*H206</f>
        <v>0.25</v>
      </c>
      <c r="S206" s="197">
        <v>0</v>
      </c>
      <c r="T206" s="198">
        <f>S206*H206</f>
        <v>0</v>
      </c>
      <c r="AR206" s="199" t="s">
        <v>179</v>
      </c>
      <c r="AT206" s="199" t="s">
        <v>244</v>
      </c>
      <c r="AU206" s="199" t="s">
        <v>85</v>
      </c>
      <c r="AY206" s="17" t="s">
        <v>140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81</v>
      </c>
      <c r="BK206" s="200">
        <f>ROUND(I206*H206,2)</f>
        <v>0</v>
      </c>
      <c r="BL206" s="17" t="s">
        <v>147</v>
      </c>
      <c r="BM206" s="199" t="s">
        <v>248</v>
      </c>
    </row>
    <row r="207" spans="2:65" s="12" customFormat="1" ht="11.25">
      <c r="B207" s="201"/>
      <c r="C207" s="202"/>
      <c r="D207" s="203" t="s">
        <v>149</v>
      </c>
      <c r="E207" s="204" t="s">
        <v>1</v>
      </c>
      <c r="F207" s="205" t="s">
        <v>241</v>
      </c>
      <c r="G207" s="202"/>
      <c r="H207" s="204" t="s">
        <v>1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149</v>
      </c>
      <c r="AU207" s="211" t="s">
        <v>85</v>
      </c>
      <c r="AV207" s="12" t="s">
        <v>81</v>
      </c>
      <c r="AW207" s="12" t="s">
        <v>32</v>
      </c>
      <c r="AX207" s="12" t="s">
        <v>76</v>
      </c>
      <c r="AY207" s="211" t="s">
        <v>140</v>
      </c>
    </row>
    <row r="208" spans="2:65" s="13" customFormat="1" ht="11.25">
      <c r="B208" s="212"/>
      <c r="C208" s="213"/>
      <c r="D208" s="203" t="s">
        <v>149</v>
      </c>
      <c r="E208" s="214" t="s">
        <v>1</v>
      </c>
      <c r="F208" s="215" t="s">
        <v>249</v>
      </c>
      <c r="G208" s="213"/>
      <c r="H208" s="216">
        <v>0.25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149</v>
      </c>
      <c r="AU208" s="222" t="s">
        <v>85</v>
      </c>
      <c r="AV208" s="13" t="s">
        <v>85</v>
      </c>
      <c r="AW208" s="13" t="s">
        <v>32</v>
      </c>
      <c r="AX208" s="13" t="s">
        <v>81</v>
      </c>
      <c r="AY208" s="222" t="s">
        <v>140</v>
      </c>
    </row>
    <row r="209" spans="2:65" s="1" customFormat="1" ht="24" customHeight="1">
      <c r="B209" s="34"/>
      <c r="C209" s="188" t="s">
        <v>250</v>
      </c>
      <c r="D209" s="188" t="s">
        <v>142</v>
      </c>
      <c r="E209" s="189" t="s">
        <v>251</v>
      </c>
      <c r="F209" s="190" t="s">
        <v>252</v>
      </c>
      <c r="G209" s="191" t="s">
        <v>145</v>
      </c>
      <c r="H209" s="192">
        <v>50</v>
      </c>
      <c r="I209" s="193"/>
      <c r="J209" s="194">
        <f>ROUND(I209*H209,2)</f>
        <v>0</v>
      </c>
      <c r="K209" s="190" t="s">
        <v>146</v>
      </c>
      <c r="L209" s="38"/>
      <c r="M209" s="195" t="s">
        <v>1</v>
      </c>
      <c r="N209" s="196" t="s">
        <v>41</v>
      </c>
      <c r="O209" s="66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AR209" s="199" t="s">
        <v>147</v>
      </c>
      <c r="AT209" s="199" t="s">
        <v>142</v>
      </c>
      <c r="AU209" s="199" t="s">
        <v>85</v>
      </c>
      <c r="AY209" s="17" t="s">
        <v>140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81</v>
      </c>
      <c r="BK209" s="200">
        <f>ROUND(I209*H209,2)</f>
        <v>0</v>
      </c>
      <c r="BL209" s="17" t="s">
        <v>147</v>
      </c>
      <c r="BM209" s="199" t="s">
        <v>253</v>
      </c>
    </row>
    <row r="210" spans="2:65" s="13" customFormat="1" ht="11.25">
      <c r="B210" s="212"/>
      <c r="C210" s="213"/>
      <c r="D210" s="203" t="s">
        <v>149</v>
      </c>
      <c r="E210" s="214" t="s">
        <v>1</v>
      </c>
      <c r="F210" s="215" t="s">
        <v>254</v>
      </c>
      <c r="G210" s="213"/>
      <c r="H210" s="216">
        <v>50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149</v>
      </c>
      <c r="AU210" s="222" t="s">
        <v>85</v>
      </c>
      <c r="AV210" s="13" t="s">
        <v>85</v>
      </c>
      <c r="AW210" s="13" t="s">
        <v>32</v>
      </c>
      <c r="AX210" s="13" t="s">
        <v>81</v>
      </c>
      <c r="AY210" s="222" t="s">
        <v>140</v>
      </c>
    </row>
    <row r="211" spans="2:65" s="1" customFormat="1" ht="16.5" customHeight="1">
      <c r="B211" s="34"/>
      <c r="C211" s="245" t="s">
        <v>255</v>
      </c>
      <c r="D211" s="245" t="s">
        <v>244</v>
      </c>
      <c r="E211" s="246" t="s">
        <v>256</v>
      </c>
      <c r="F211" s="247" t="s">
        <v>257</v>
      </c>
      <c r="G211" s="248" t="s">
        <v>258</v>
      </c>
      <c r="H211" s="249">
        <v>0.75</v>
      </c>
      <c r="I211" s="250"/>
      <c r="J211" s="251">
        <f>ROUND(I211*H211,2)</f>
        <v>0</v>
      </c>
      <c r="K211" s="247" t="s">
        <v>146</v>
      </c>
      <c r="L211" s="252"/>
      <c r="M211" s="253" t="s">
        <v>1</v>
      </c>
      <c r="N211" s="254" t="s">
        <v>41</v>
      </c>
      <c r="O211" s="66"/>
      <c r="P211" s="197">
        <f>O211*H211</f>
        <v>0</v>
      </c>
      <c r="Q211" s="197">
        <v>1E-3</v>
      </c>
      <c r="R211" s="197">
        <f>Q211*H211</f>
        <v>7.5000000000000002E-4</v>
      </c>
      <c r="S211" s="197">
        <v>0</v>
      </c>
      <c r="T211" s="198">
        <f>S211*H211</f>
        <v>0</v>
      </c>
      <c r="AR211" s="199" t="s">
        <v>179</v>
      </c>
      <c r="AT211" s="199" t="s">
        <v>244</v>
      </c>
      <c r="AU211" s="199" t="s">
        <v>85</v>
      </c>
      <c r="AY211" s="17" t="s">
        <v>140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81</v>
      </c>
      <c r="BK211" s="200">
        <f>ROUND(I211*H211,2)</f>
        <v>0</v>
      </c>
      <c r="BL211" s="17" t="s">
        <v>147</v>
      </c>
      <c r="BM211" s="199" t="s">
        <v>259</v>
      </c>
    </row>
    <row r="212" spans="2:65" s="13" customFormat="1" ht="11.25">
      <c r="B212" s="212"/>
      <c r="C212" s="213"/>
      <c r="D212" s="203" t="s">
        <v>149</v>
      </c>
      <c r="E212" s="213"/>
      <c r="F212" s="215" t="s">
        <v>260</v>
      </c>
      <c r="G212" s="213"/>
      <c r="H212" s="216">
        <v>0.75</v>
      </c>
      <c r="I212" s="217"/>
      <c r="J212" s="213"/>
      <c r="K212" s="213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149</v>
      </c>
      <c r="AU212" s="222" t="s">
        <v>85</v>
      </c>
      <c r="AV212" s="13" t="s">
        <v>85</v>
      </c>
      <c r="AW212" s="13" t="s">
        <v>4</v>
      </c>
      <c r="AX212" s="13" t="s">
        <v>81</v>
      </c>
      <c r="AY212" s="222" t="s">
        <v>140</v>
      </c>
    </row>
    <row r="213" spans="2:65" s="1" customFormat="1" ht="24" customHeight="1">
      <c r="B213" s="34"/>
      <c r="C213" s="188" t="s">
        <v>7</v>
      </c>
      <c r="D213" s="188" t="s">
        <v>142</v>
      </c>
      <c r="E213" s="189" t="s">
        <v>261</v>
      </c>
      <c r="F213" s="190" t="s">
        <v>262</v>
      </c>
      <c r="G213" s="191" t="s">
        <v>145</v>
      </c>
      <c r="H213" s="192">
        <v>150</v>
      </c>
      <c r="I213" s="193"/>
      <c r="J213" s="194">
        <f>ROUND(I213*H213,2)</f>
        <v>0</v>
      </c>
      <c r="K213" s="190" t="s">
        <v>146</v>
      </c>
      <c r="L213" s="38"/>
      <c r="M213" s="195" t="s">
        <v>1</v>
      </c>
      <c r="N213" s="196" t="s">
        <v>41</v>
      </c>
      <c r="O213" s="66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AR213" s="199" t="s">
        <v>147</v>
      </c>
      <c r="AT213" s="199" t="s">
        <v>142</v>
      </c>
      <c r="AU213" s="199" t="s">
        <v>85</v>
      </c>
      <c r="AY213" s="17" t="s">
        <v>140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81</v>
      </c>
      <c r="BK213" s="200">
        <f>ROUND(I213*H213,2)</f>
        <v>0</v>
      </c>
      <c r="BL213" s="17" t="s">
        <v>147</v>
      </c>
      <c r="BM213" s="199" t="s">
        <v>263</v>
      </c>
    </row>
    <row r="214" spans="2:65" s="13" customFormat="1" ht="11.25">
      <c r="B214" s="212"/>
      <c r="C214" s="213"/>
      <c r="D214" s="203" t="s">
        <v>149</v>
      </c>
      <c r="E214" s="214" t="s">
        <v>1</v>
      </c>
      <c r="F214" s="215" t="s">
        <v>264</v>
      </c>
      <c r="G214" s="213"/>
      <c r="H214" s="216">
        <v>150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149</v>
      </c>
      <c r="AU214" s="222" t="s">
        <v>85</v>
      </c>
      <c r="AV214" s="13" t="s">
        <v>85</v>
      </c>
      <c r="AW214" s="13" t="s">
        <v>32</v>
      </c>
      <c r="AX214" s="13" t="s">
        <v>81</v>
      </c>
      <c r="AY214" s="222" t="s">
        <v>140</v>
      </c>
    </row>
    <row r="215" spans="2:65" s="1" customFormat="1" ht="16.5" customHeight="1">
      <c r="B215" s="34"/>
      <c r="C215" s="245" t="s">
        <v>265</v>
      </c>
      <c r="D215" s="245" t="s">
        <v>244</v>
      </c>
      <c r="E215" s="246" t="s">
        <v>266</v>
      </c>
      <c r="F215" s="247" t="s">
        <v>267</v>
      </c>
      <c r="G215" s="248" t="s">
        <v>182</v>
      </c>
      <c r="H215" s="249">
        <v>7.5</v>
      </c>
      <c r="I215" s="250"/>
      <c r="J215" s="251">
        <f>ROUND(I215*H215,2)</f>
        <v>0</v>
      </c>
      <c r="K215" s="247" t="s">
        <v>146</v>
      </c>
      <c r="L215" s="252"/>
      <c r="M215" s="253" t="s">
        <v>1</v>
      </c>
      <c r="N215" s="254" t="s">
        <v>41</v>
      </c>
      <c r="O215" s="66"/>
      <c r="P215" s="197">
        <f>O215*H215</f>
        <v>0</v>
      </c>
      <c r="Q215" s="197">
        <v>0.21</v>
      </c>
      <c r="R215" s="197">
        <f>Q215*H215</f>
        <v>1.575</v>
      </c>
      <c r="S215" s="197">
        <v>0</v>
      </c>
      <c r="T215" s="198">
        <f>S215*H215</f>
        <v>0</v>
      </c>
      <c r="AR215" s="199" t="s">
        <v>179</v>
      </c>
      <c r="AT215" s="199" t="s">
        <v>244</v>
      </c>
      <c r="AU215" s="199" t="s">
        <v>85</v>
      </c>
      <c r="AY215" s="17" t="s">
        <v>140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81</v>
      </c>
      <c r="BK215" s="200">
        <f>ROUND(I215*H215,2)</f>
        <v>0</v>
      </c>
      <c r="BL215" s="17" t="s">
        <v>147</v>
      </c>
      <c r="BM215" s="199" t="s">
        <v>268</v>
      </c>
    </row>
    <row r="216" spans="2:65" s="13" customFormat="1" ht="11.25">
      <c r="B216" s="212"/>
      <c r="C216" s="213"/>
      <c r="D216" s="203" t="s">
        <v>149</v>
      </c>
      <c r="E216" s="214" t="s">
        <v>1</v>
      </c>
      <c r="F216" s="215" t="s">
        <v>269</v>
      </c>
      <c r="G216" s="213"/>
      <c r="H216" s="216">
        <v>7.5</v>
      </c>
      <c r="I216" s="217"/>
      <c r="J216" s="213"/>
      <c r="K216" s="213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149</v>
      </c>
      <c r="AU216" s="222" t="s">
        <v>85</v>
      </c>
      <c r="AV216" s="13" t="s">
        <v>85</v>
      </c>
      <c r="AW216" s="13" t="s">
        <v>32</v>
      </c>
      <c r="AX216" s="13" t="s">
        <v>81</v>
      </c>
      <c r="AY216" s="222" t="s">
        <v>140</v>
      </c>
    </row>
    <row r="217" spans="2:65" s="11" customFormat="1" ht="22.9" customHeight="1">
      <c r="B217" s="172"/>
      <c r="C217" s="173"/>
      <c r="D217" s="174" t="s">
        <v>75</v>
      </c>
      <c r="E217" s="186" t="s">
        <v>85</v>
      </c>
      <c r="F217" s="186" t="s">
        <v>270</v>
      </c>
      <c r="G217" s="173"/>
      <c r="H217" s="173"/>
      <c r="I217" s="176"/>
      <c r="J217" s="187">
        <f>BK217</f>
        <v>0</v>
      </c>
      <c r="K217" s="173"/>
      <c r="L217" s="178"/>
      <c r="M217" s="179"/>
      <c r="N217" s="180"/>
      <c r="O217" s="180"/>
      <c r="P217" s="181">
        <f>SUM(P218:P261)</f>
        <v>0</v>
      </c>
      <c r="Q217" s="180"/>
      <c r="R217" s="181">
        <f>SUM(R218:R261)</f>
        <v>33.676055460000001</v>
      </c>
      <c r="S217" s="180"/>
      <c r="T217" s="182">
        <f>SUM(T218:T261)</f>
        <v>0</v>
      </c>
      <c r="AR217" s="183" t="s">
        <v>81</v>
      </c>
      <c r="AT217" s="184" t="s">
        <v>75</v>
      </c>
      <c r="AU217" s="184" t="s">
        <v>81</v>
      </c>
      <c r="AY217" s="183" t="s">
        <v>140</v>
      </c>
      <c r="BK217" s="185">
        <f>SUM(BK218:BK261)</f>
        <v>0</v>
      </c>
    </row>
    <row r="218" spans="2:65" s="1" customFormat="1" ht="24" customHeight="1">
      <c r="B218" s="34"/>
      <c r="C218" s="188" t="s">
        <v>271</v>
      </c>
      <c r="D218" s="188" t="s">
        <v>142</v>
      </c>
      <c r="E218" s="189" t="s">
        <v>272</v>
      </c>
      <c r="F218" s="190" t="s">
        <v>273</v>
      </c>
      <c r="G218" s="191" t="s">
        <v>182</v>
      </c>
      <c r="H218" s="192">
        <v>2.3079999999999998</v>
      </c>
      <c r="I218" s="193"/>
      <c r="J218" s="194">
        <f>ROUND(I218*H218,2)</f>
        <v>0</v>
      </c>
      <c r="K218" s="190" t="s">
        <v>146</v>
      </c>
      <c r="L218" s="38"/>
      <c r="M218" s="195" t="s">
        <v>1</v>
      </c>
      <c r="N218" s="196" t="s">
        <v>41</v>
      </c>
      <c r="O218" s="66"/>
      <c r="P218" s="197">
        <f>O218*H218</f>
        <v>0</v>
      </c>
      <c r="Q218" s="197">
        <v>2.45329</v>
      </c>
      <c r="R218" s="197">
        <f>Q218*H218</f>
        <v>5.6621933199999992</v>
      </c>
      <c r="S218" s="197">
        <v>0</v>
      </c>
      <c r="T218" s="198">
        <f>S218*H218</f>
        <v>0</v>
      </c>
      <c r="AR218" s="199" t="s">
        <v>147</v>
      </c>
      <c r="AT218" s="199" t="s">
        <v>142</v>
      </c>
      <c r="AU218" s="199" t="s">
        <v>85</v>
      </c>
      <c r="AY218" s="17" t="s">
        <v>140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81</v>
      </c>
      <c r="BK218" s="200">
        <f>ROUND(I218*H218,2)</f>
        <v>0</v>
      </c>
      <c r="BL218" s="17" t="s">
        <v>147</v>
      </c>
      <c r="BM218" s="199" t="s">
        <v>274</v>
      </c>
    </row>
    <row r="219" spans="2:65" s="12" customFormat="1" ht="11.25">
      <c r="B219" s="201"/>
      <c r="C219" s="202"/>
      <c r="D219" s="203" t="s">
        <v>149</v>
      </c>
      <c r="E219" s="204" t="s">
        <v>1</v>
      </c>
      <c r="F219" s="205" t="s">
        <v>275</v>
      </c>
      <c r="G219" s="202"/>
      <c r="H219" s="204" t="s">
        <v>1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149</v>
      </c>
      <c r="AU219" s="211" t="s">
        <v>85</v>
      </c>
      <c r="AV219" s="12" t="s">
        <v>81</v>
      </c>
      <c r="AW219" s="12" t="s">
        <v>32</v>
      </c>
      <c r="AX219" s="12" t="s">
        <v>76</v>
      </c>
      <c r="AY219" s="211" t="s">
        <v>140</v>
      </c>
    </row>
    <row r="220" spans="2:65" s="13" customFormat="1" ht="11.25">
      <c r="B220" s="212"/>
      <c r="C220" s="213"/>
      <c r="D220" s="203" t="s">
        <v>149</v>
      </c>
      <c r="E220" s="214" t="s">
        <v>1</v>
      </c>
      <c r="F220" s="215" t="s">
        <v>276</v>
      </c>
      <c r="G220" s="213"/>
      <c r="H220" s="216">
        <v>2.1179999999999999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149</v>
      </c>
      <c r="AU220" s="222" t="s">
        <v>85</v>
      </c>
      <c r="AV220" s="13" t="s">
        <v>85</v>
      </c>
      <c r="AW220" s="13" t="s">
        <v>32</v>
      </c>
      <c r="AX220" s="13" t="s">
        <v>76</v>
      </c>
      <c r="AY220" s="222" t="s">
        <v>140</v>
      </c>
    </row>
    <row r="221" spans="2:65" s="12" customFormat="1" ht="11.25">
      <c r="B221" s="201"/>
      <c r="C221" s="202"/>
      <c r="D221" s="203" t="s">
        <v>149</v>
      </c>
      <c r="E221" s="204" t="s">
        <v>1</v>
      </c>
      <c r="F221" s="205" t="s">
        <v>277</v>
      </c>
      <c r="G221" s="202"/>
      <c r="H221" s="204" t="s">
        <v>1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149</v>
      </c>
      <c r="AU221" s="211" t="s">
        <v>85</v>
      </c>
      <c r="AV221" s="12" t="s">
        <v>81</v>
      </c>
      <c r="AW221" s="12" t="s">
        <v>32</v>
      </c>
      <c r="AX221" s="12" t="s">
        <v>76</v>
      </c>
      <c r="AY221" s="211" t="s">
        <v>140</v>
      </c>
    </row>
    <row r="222" spans="2:65" s="13" customFormat="1" ht="11.25">
      <c r="B222" s="212"/>
      <c r="C222" s="213"/>
      <c r="D222" s="203" t="s">
        <v>149</v>
      </c>
      <c r="E222" s="214" t="s">
        <v>1</v>
      </c>
      <c r="F222" s="215" t="s">
        <v>278</v>
      </c>
      <c r="G222" s="213"/>
      <c r="H222" s="216">
        <v>0.19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149</v>
      </c>
      <c r="AU222" s="222" t="s">
        <v>85</v>
      </c>
      <c r="AV222" s="13" t="s">
        <v>85</v>
      </c>
      <c r="AW222" s="13" t="s">
        <v>32</v>
      </c>
      <c r="AX222" s="13" t="s">
        <v>76</v>
      </c>
      <c r="AY222" s="222" t="s">
        <v>140</v>
      </c>
    </row>
    <row r="223" spans="2:65" s="14" customFormat="1" ht="11.25">
      <c r="B223" s="223"/>
      <c r="C223" s="224"/>
      <c r="D223" s="203" t="s">
        <v>149</v>
      </c>
      <c r="E223" s="225" t="s">
        <v>1</v>
      </c>
      <c r="F223" s="226" t="s">
        <v>187</v>
      </c>
      <c r="G223" s="224"/>
      <c r="H223" s="227">
        <v>2.3079999999999998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149</v>
      </c>
      <c r="AU223" s="233" t="s">
        <v>85</v>
      </c>
      <c r="AV223" s="14" t="s">
        <v>147</v>
      </c>
      <c r="AW223" s="14" t="s">
        <v>32</v>
      </c>
      <c r="AX223" s="14" t="s">
        <v>81</v>
      </c>
      <c r="AY223" s="233" t="s">
        <v>140</v>
      </c>
    </row>
    <row r="224" spans="2:65" s="1" customFormat="1" ht="16.5" customHeight="1">
      <c r="B224" s="34"/>
      <c r="C224" s="188" t="s">
        <v>279</v>
      </c>
      <c r="D224" s="188" t="s">
        <v>142</v>
      </c>
      <c r="E224" s="189" t="s">
        <v>280</v>
      </c>
      <c r="F224" s="190" t="s">
        <v>281</v>
      </c>
      <c r="G224" s="191" t="s">
        <v>145</v>
      </c>
      <c r="H224" s="192">
        <v>10.138</v>
      </c>
      <c r="I224" s="193"/>
      <c r="J224" s="194">
        <f>ROUND(I224*H224,2)</f>
        <v>0</v>
      </c>
      <c r="K224" s="190" t="s">
        <v>146</v>
      </c>
      <c r="L224" s="38"/>
      <c r="M224" s="195" t="s">
        <v>1</v>
      </c>
      <c r="N224" s="196" t="s">
        <v>41</v>
      </c>
      <c r="O224" s="66"/>
      <c r="P224" s="197">
        <f>O224*H224</f>
        <v>0</v>
      </c>
      <c r="Q224" s="197">
        <v>2.47E-3</v>
      </c>
      <c r="R224" s="197">
        <f>Q224*H224</f>
        <v>2.5040859999999998E-2</v>
      </c>
      <c r="S224" s="197">
        <v>0</v>
      </c>
      <c r="T224" s="198">
        <f>S224*H224</f>
        <v>0</v>
      </c>
      <c r="AR224" s="199" t="s">
        <v>147</v>
      </c>
      <c r="AT224" s="199" t="s">
        <v>142</v>
      </c>
      <c r="AU224" s="199" t="s">
        <v>85</v>
      </c>
      <c r="AY224" s="17" t="s">
        <v>140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81</v>
      </c>
      <c r="BK224" s="200">
        <f>ROUND(I224*H224,2)</f>
        <v>0</v>
      </c>
      <c r="BL224" s="17" t="s">
        <v>147</v>
      </c>
      <c r="BM224" s="199" t="s">
        <v>282</v>
      </c>
    </row>
    <row r="225" spans="2:65" s="12" customFormat="1" ht="11.25">
      <c r="B225" s="201"/>
      <c r="C225" s="202"/>
      <c r="D225" s="203" t="s">
        <v>149</v>
      </c>
      <c r="E225" s="204" t="s">
        <v>1</v>
      </c>
      <c r="F225" s="205" t="s">
        <v>275</v>
      </c>
      <c r="G225" s="202"/>
      <c r="H225" s="204" t="s">
        <v>1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149</v>
      </c>
      <c r="AU225" s="211" t="s">
        <v>85</v>
      </c>
      <c r="AV225" s="12" t="s">
        <v>81</v>
      </c>
      <c r="AW225" s="12" t="s">
        <v>32</v>
      </c>
      <c r="AX225" s="12" t="s">
        <v>76</v>
      </c>
      <c r="AY225" s="211" t="s">
        <v>140</v>
      </c>
    </row>
    <row r="226" spans="2:65" s="13" customFormat="1" ht="11.25">
      <c r="B226" s="212"/>
      <c r="C226" s="213"/>
      <c r="D226" s="203" t="s">
        <v>149</v>
      </c>
      <c r="E226" s="214" t="s">
        <v>1</v>
      </c>
      <c r="F226" s="215" t="s">
        <v>283</v>
      </c>
      <c r="G226" s="213"/>
      <c r="H226" s="216">
        <v>8.4380000000000006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149</v>
      </c>
      <c r="AU226" s="222" t="s">
        <v>85</v>
      </c>
      <c r="AV226" s="13" t="s">
        <v>85</v>
      </c>
      <c r="AW226" s="13" t="s">
        <v>32</v>
      </c>
      <c r="AX226" s="13" t="s">
        <v>76</v>
      </c>
      <c r="AY226" s="222" t="s">
        <v>140</v>
      </c>
    </row>
    <row r="227" spans="2:65" s="12" customFormat="1" ht="11.25">
      <c r="B227" s="201"/>
      <c r="C227" s="202"/>
      <c r="D227" s="203" t="s">
        <v>149</v>
      </c>
      <c r="E227" s="204" t="s">
        <v>1</v>
      </c>
      <c r="F227" s="205" t="s">
        <v>277</v>
      </c>
      <c r="G227" s="202"/>
      <c r="H227" s="204" t="s">
        <v>1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149</v>
      </c>
      <c r="AU227" s="211" t="s">
        <v>85</v>
      </c>
      <c r="AV227" s="12" t="s">
        <v>81</v>
      </c>
      <c r="AW227" s="12" t="s">
        <v>32</v>
      </c>
      <c r="AX227" s="12" t="s">
        <v>76</v>
      </c>
      <c r="AY227" s="211" t="s">
        <v>140</v>
      </c>
    </row>
    <row r="228" spans="2:65" s="13" customFormat="1" ht="11.25">
      <c r="B228" s="212"/>
      <c r="C228" s="213"/>
      <c r="D228" s="203" t="s">
        <v>149</v>
      </c>
      <c r="E228" s="214" t="s">
        <v>1</v>
      </c>
      <c r="F228" s="215" t="s">
        <v>284</v>
      </c>
      <c r="G228" s="213"/>
      <c r="H228" s="216">
        <v>1.7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149</v>
      </c>
      <c r="AU228" s="222" t="s">
        <v>85</v>
      </c>
      <c r="AV228" s="13" t="s">
        <v>85</v>
      </c>
      <c r="AW228" s="13" t="s">
        <v>32</v>
      </c>
      <c r="AX228" s="13" t="s">
        <v>76</v>
      </c>
      <c r="AY228" s="222" t="s">
        <v>140</v>
      </c>
    </row>
    <row r="229" spans="2:65" s="14" customFormat="1" ht="11.25">
      <c r="B229" s="223"/>
      <c r="C229" s="224"/>
      <c r="D229" s="203" t="s">
        <v>149</v>
      </c>
      <c r="E229" s="225" t="s">
        <v>1</v>
      </c>
      <c r="F229" s="226" t="s">
        <v>187</v>
      </c>
      <c r="G229" s="224"/>
      <c r="H229" s="227">
        <v>10.138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149</v>
      </c>
      <c r="AU229" s="233" t="s">
        <v>85</v>
      </c>
      <c r="AV229" s="14" t="s">
        <v>147</v>
      </c>
      <c r="AW229" s="14" t="s">
        <v>32</v>
      </c>
      <c r="AX229" s="14" t="s">
        <v>81</v>
      </c>
      <c r="AY229" s="233" t="s">
        <v>140</v>
      </c>
    </row>
    <row r="230" spans="2:65" s="1" customFormat="1" ht="16.5" customHeight="1">
      <c r="B230" s="34"/>
      <c r="C230" s="188" t="s">
        <v>285</v>
      </c>
      <c r="D230" s="188" t="s">
        <v>142</v>
      </c>
      <c r="E230" s="189" t="s">
        <v>286</v>
      </c>
      <c r="F230" s="190" t="s">
        <v>287</v>
      </c>
      <c r="G230" s="191" t="s">
        <v>247</v>
      </c>
      <c r="H230" s="192">
        <v>0.125</v>
      </c>
      <c r="I230" s="193"/>
      <c r="J230" s="194">
        <f>ROUND(I230*H230,2)</f>
        <v>0</v>
      </c>
      <c r="K230" s="190" t="s">
        <v>146</v>
      </c>
      <c r="L230" s="38"/>
      <c r="M230" s="195" t="s">
        <v>1</v>
      </c>
      <c r="N230" s="196" t="s">
        <v>41</v>
      </c>
      <c r="O230" s="66"/>
      <c r="P230" s="197">
        <f>O230*H230</f>
        <v>0</v>
      </c>
      <c r="Q230" s="197">
        <v>1.06277</v>
      </c>
      <c r="R230" s="197">
        <f>Q230*H230</f>
        <v>0.13284625</v>
      </c>
      <c r="S230" s="197">
        <v>0</v>
      </c>
      <c r="T230" s="198">
        <f>S230*H230</f>
        <v>0</v>
      </c>
      <c r="AR230" s="199" t="s">
        <v>147</v>
      </c>
      <c r="AT230" s="199" t="s">
        <v>142</v>
      </c>
      <c r="AU230" s="199" t="s">
        <v>85</v>
      </c>
      <c r="AY230" s="17" t="s">
        <v>140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81</v>
      </c>
      <c r="BK230" s="200">
        <f>ROUND(I230*H230,2)</f>
        <v>0</v>
      </c>
      <c r="BL230" s="17" t="s">
        <v>147</v>
      </c>
      <c r="BM230" s="199" t="s">
        <v>288</v>
      </c>
    </row>
    <row r="231" spans="2:65" s="12" customFormat="1" ht="11.25">
      <c r="B231" s="201"/>
      <c r="C231" s="202"/>
      <c r="D231" s="203" t="s">
        <v>149</v>
      </c>
      <c r="E231" s="204" t="s">
        <v>1</v>
      </c>
      <c r="F231" s="205" t="s">
        <v>275</v>
      </c>
      <c r="G231" s="202"/>
      <c r="H231" s="204" t="s">
        <v>1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149</v>
      </c>
      <c r="AU231" s="211" t="s">
        <v>85</v>
      </c>
      <c r="AV231" s="12" t="s">
        <v>81</v>
      </c>
      <c r="AW231" s="12" t="s">
        <v>32</v>
      </c>
      <c r="AX231" s="12" t="s">
        <v>76</v>
      </c>
      <c r="AY231" s="211" t="s">
        <v>140</v>
      </c>
    </row>
    <row r="232" spans="2:65" s="13" customFormat="1" ht="11.25">
      <c r="B232" s="212"/>
      <c r="C232" s="213"/>
      <c r="D232" s="203" t="s">
        <v>149</v>
      </c>
      <c r="E232" s="214" t="s">
        <v>1</v>
      </c>
      <c r="F232" s="215" t="s">
        <v>289</v>
      </c>
      <c r="G232" s="213"/>
      <c r="H232" s="216">
        <v>0.112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149</v>
      </c>
      <c r="AU232" s="222" t="s">
        <v>85</v>
      </c>
      <c r="AV232" s="13" t="s">
        <v>85</v>
      </c>
      <c r="AW232" s="13" t="s">
        <v>32</v>
      </c>
      <c r="AX232" s="13" t="s">
        <v>76</v>
      </c>
      <c r="AY232" s="222" t="s">
        <v>140</v>
      </c>
    </row>
    <row r="233" spans="2:65" s="12" customFormat="1" ht="11.25">
      <c r="B233" s="201"/>
      <c r="C233" s="202"/>
      <c r="D233" s="203" t="s">
        <v>149</v>
      </c>
      <c r="E233" s="204" t="s">
        <v>1</v>
      </c>
      <c r="F233" s="205" t="s">
        <v>277</v>
      </c>
      <c r="G233" s="202"/>
      <c r="H233" s="204" t="s">
        <v>1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149</v>
      </c>
      <c r="AU233" s="211" t="s">
        <v>85</v>
      </c>
      <c r="AV233" s="12" t="s">
        <v>81</v>
      </c>
      <c r="AW233" s="12" t="s">
        <v>32</v>
      </c>
      <c r="AX233" s="12" t="s">
        <v>76</v>
      </c>
      <c r="AY233" s="211" t="s">
        <v>140</v>
      </c>
    </row>
    <row r="234" spans="2:65" s="13" customFormat="1" ht="11.25">
      <c r="B234" s="212"/>
      <c r="C234" s="213"/>
      <c r="D234" s="203" t="s">
        <v>149</v>
      </c>
      <c r="E234" s="214" t="s">
        <v>1</v>
      </c>
      <c r="F234" s="215" t="s">
        <v>290</v>
      </c>
      <c r="G234" s="213"/>
      <c r="H234" s="216">
        <v>1.2999999999999999E-2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149</v>
      </c>
      <c r="AU234" s="222" t="s">
        <v>85</v>
      </c>
      <c r="AV234" s="13" t="s">
        <v>85</v>
      </c>
      <c r="AW234" s="13" t="s">
        <v>32</v>
      </c>
      <c r="AX234" s="13" t="s">
        <v>76</v>
      </c>
      <c r="AY234" s="222" t="s">
        <v>140</v>
      </c>
    </row>
    <row r="235" spans="2:65" s="14" customFormat="1" ht="11.25">
      <c r="B235" s="223"/>
      <c r="C235" s="224"/>
      <c r="D235" s="203" t="s">
        <v>149</v>
      </c>
      <c r="E235" s="225" t="s">
        <v>1</v>
      </c>
      <c r="F235" s="226" t="s">
        <v>187</v>
      </c>
      <c r="G235" s="224"/>
      <c r="H235" s="227">
        <v>0.125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149</v>
      </c>
      <c r="AU235" s="233" t="s">
        <v>85</v>
      </c>
      <c r="AV235" s="14" t="s">
        <v>147</v>
      </c>
      <c r="AW235" s="14" t="s">
        <v>32</v>
      </c>
      <c r="AX235" s="14" t="s">
        <v>81</v>
      </c>
      <c r="AY235" s="233" t="s">
        <v>140</v>
      </c>
    </row>
    <row r="236" spans="2:65" s="1" customFormat="1" ht="24" customHeight="1">
      <c r="B236" s="34"/>
      <c r="C236" s="188" t="s">
        <v>291</v>
      </c>
      <c r="D236" s="188" t="s">
        <v>142</v>
      </c>
      <c r="E236" s="189" t="s">
        <v>292</v>
      </c>
      <c r="F236" s="190" t="s">
        <v>293</v>
      </c>
      <c r="G236" s="191" t="s">
        <v>182</v>
      </c>
      <c r="H236" s="192">
        <v>7.0289999999999999</v>
      </c>
      <c r="I236" s="193"/>
      <c r="J236" s="194">
        <f>ROUND(I236*H236,2)</f>
        <v>0</v>
      </c>
      <c r="K236" s="190" t="s">
        <v>146</v>
      </c>
      <c r="L236" s="38"/>
      <c r="M236" s="195" t="s">
        <v>1</v>
      </c>
      <c r="N236" s="196" t="s">
        <v>41</v>
      </c>
      <c r="O236" s="66"/>
      <c r="P236" s="197">
        <f>O236*H236</f>
        <v>0</v>
      </c>
      <c r="Q236" s="197">
        <v>2.2563399999999998</v>
      </c>
      <c r="R236" s="197">
        <f>Q236*H236</f>
        <v>15.859813859999999</v>
      </c>
      <c r="S236" s="197">
        <v>0</v>
      </c>
      <c r="T236" s="198">
        <f>S236*H236</f>
        <v>0</v>
      </c>
      <c r="AR236" s="199" t="s">
        <v>147</v>
      </c>
      <c r="AT236" s="199" t="s">
        <v>142</v>
      </c>
      <c r="AU236" s="199" t="s">
        <v>85</v>
      </c>
      <c r="AY236" s="17" t="s">
        <v>140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7" t="s">
        <v>81</v>
      </c>
      <c r="BK236" s="200">
        <f>ROUND(I236*H236,2)</f>
        <v>0</v>
      </c>
      <c r="BL236" s="17" t="s">
        <v>147</v>
      </c>
      <c r="BM236" s="199" t="s">
        <v>294</v>
      </c>
    </row>
    <row r="237" spans="2:65" s="12" customFormat="1" ht="11.25">
      <c r="B237" s="201"/>
      <c r="C237" s="202"/>
      <c r="D237" s="203" t="s">
        <v>149</v>
      </c>
      <c r="E237" s="204" t="s">
        <v>1</v>
      </c>
      <c r="F237" s="205" t="s">
        <v>295</v>
      </c>
      <c r="G237" s="202"/>
      <c r="H237" s="204" t="s">
        <v>1</v>
      </c>
      <c r="I237" s="206"/>
      <c r="J237" s="202"/>
      <c r="K237" s="202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149</v>
      </c>
      <c r="AU237" s="211" t="s">
        <v>85</v>
      </c>
      <c r="AV237" s="12" t="s">
        <v>81</v>
      </c>
      <c r="AW237" s="12" t="s">
        <v>32</v>
      </c>
      <c r="AX237" s="12" t="s">
        <v>76</v>
      </c>
      <c r="AY237" s="211" t="s">
        <v>140</v>
      </c>
    </row>
    <row r="238" spans="2:65" s="13" customFormat="1" ht="11.25">
      <c r="B238" s="212"/>
      <c r="C238" s="213"/>
      <c r="D238" s="203" t="s">
        <v>149</v>
      </c>
      <c r="E238" s="214" t="s">
        <v>1</v>
      </c>
      <c r="F238" s="215" t="s">
        <v>296</v>
      </c>
      <c r="G238" s="213"/>
      <c r="H238" s="216">
        <v>4.2450000000000001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149</v>
      </c>
      <c r="AU238" s="222" t="s">
        <v>85</v>
      </c>
      <c r="AV238" s="13" t="s">
        <v>85</v>
      </c>
      <c r="AW238" s="13" t="s">
        <v>32</v>
      </c>
      <c r="AX238" s="13" t="s">
        <v>76</v>
      </c>
      <c r="AY238" s="222" t="s">
        <v>140</v>
      </c>
    </row>
    <row r="239" spans="2:65" s="12" customFormat="1" ht="11.25">
      <c r="B239" s="201"/>
      <c r="C239" s="202"/>
      <c r="D239" s="203" t="s">
        <v>149</v>
      </c>
      <c r="E239" s="204" t="s">
        <v>1</v>
      </c>
      <c r="F239" s="205" t="s">
        <v>297</v>
      </c>
      <c r="G239" s="202"/>
      <c r="H239" s="204" t="s">
        <v>1</v>
      </c>
      <c r="I239" s="206"/>
      <c r="J239" s="202"/>
      <c r="K239" s="202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149</v>
      </c>
      <c r="AU239" s="211" t="s">
        <v>85</v>
      </c>
      <c r="AV239" s="12" t="s">
        <v>81</v>
      </c>
      <c r="AW239" s="12" t="s">
        <v>32</v>
      </c>
      <c r="AX239" s="12" t="s">
        <v>76</v>
      </c>
      <c r="AY239" s="211" t="s">
        <v>140</v>
      </c>
    </row>
    <row r="240" spans="2:65" s="13" customFormat="1" ht="11.25">
      <c r="B240" s="212"/>
      <c r="C240" s="213"/>
      <c r="D240" s="203" t="s">
        <v>149</v>
      </c>
      <c r="E240" s="214" t="s">
        <v>1</v>
      </c>
      <c r="F240" s="215" t="s">
        <v>298</v>
      </c>
      <c r="G240" s="213"/>
      <c r="H240" s="216">
        <v>2.7839999999999998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149</v>
      </c>
      <c r="AU240" s="222" t="s">
        <v>85</v>
      </c>
      <c r="AV240" s="13" t="s">
        <v>85</v>
      </c>
      <c r="AW240" s="13" t="s">
        <v>32</v>
      </c>
      <c r="AX240" s="13" t="s">
        <v>76</v>
      </c>
      <c r="AY240" s="222" t="s">
        <v>140</v>
      </c>
    </row>
    <row r="241" spans="2:65" s="14" customFormat="1" ht="11.25">
      <c r="B241" s="223"/>
      <c r="C241" s="224"/>
      <c r="D241" s="203" t="s">
        <v>149</v>
      </c>
      <c r="E241" s="225" t="s">
        <v>1</v>
      </c>
      <c r="F241" s="226" t="s">
        <v>187</v>
      </c>
      <c r="G241" s="224"/>
      <c r="H241" s="227">
        <v>7.0289999999999999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149</v>
      </c>
      <c r="AU241" s="233" t="s">
        <v>85</v>
      </c>
      <c r="AV241" s="14" t="s">
        <v>147</v>
      </c>
      <c r="AW241" s="14" t="s">
        <v>32</v>
      </c>
      <c r="AX241" s="14" t="s">
        <v>81</v>
      </c>
      <c r="AY241" s="233" t="s">
        <v>140</v>
      </c>
    </row>
    <row r="242" spans="2:65" s="1" customFormat="1" ht="16.5" customHeight="1">
      <c r="B242" s="34"/>
      <c r="C242" s="188" t="s">
        <v>299</v>
      </c>
      <c r="D242" s="188" t="s">
        <v>142</v>
      </c>
      <c r="E242" s="189" t="s">
        <v>300</v>
      </c>
      <c r="F242" s="190" t="s">
        <v>301</v>
      </c>
      <c r="G242" s="191" t="s">
        <v>247</v>
      </c>
      <c r="H242" s="192">
        <v>7.0000000000000007E-2</v>
      </c>
      <c r="I242" s="193"/>
      <c r="J242" s="194">
        <f>ROUND(I242*H242,2)</f>
        <v>0</v>
      </c>
      <c r="K242" s="190" t="s">
        <v>146</v>
      </c>
      <c r="L242" s="38"/>
      <c r="M242" s="195" t="s">
        <v>1</v>
      </c>
      <c r="N242" s="196" t="s">
        <v>41</v>
      </c>
      <c r="O242" s="66"/>
      <c r="P242" s="197">
        <f>O242*H242</f>
        <v>0</v>
      </c>
      <c r="Q242" s="197">
        <v>1.0601700000000001</v>
      </c>
      <c r="R242" s="197">
        <f>Q242*H242</f>
        <v>7.4211900000000011E-2</v>
      </c>
      <c r="S242" s="197">
        <v>0</v>
      </c>
      <c r="T242" s="198">
        <f>S242*H242</f>
        <v>0</v>
      </c>
      <c r="AR242" s="199" t="s">
        <v>147</v>
      </c>
      <c r="AT242" s="199" t="s">
        <v>142</v>
      </c>
      <c r="AU242" s="199" t="s">
        <v>85</v>
      </c>
      <c r="AY242" s="17" t="s">
        <v>140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81</v>
      </c>
      <c r="BK242" s="200">
        <f>ROUND(I242*H242,2)</f>
        <v>0</v>
      </c>
      <c r="BL242" s="17" t="s">
        <v>147</v>
      </c>
      <c r="BM242" s="199" t="s">
        <v>302</v>
      </c>
    </row>
    <row r="243" spans="2:65" s="12" customFormat="1" ht="11.25">
      <c r="B243" s="201"/>
      <c r="C243" s="202"/>
      <c r="D243" s="203" t="s">
        <v>149</v>
      </c>
      <c r="E243" s="204" t="s">
        <v>1</v>
      </c>
      <c r="F243" s="205" t="s">
        <v>303</v>
      </c>
      <c r="G243" s="202"/>
      <c r="H243" s="204" t="s">
        <v>1</v>
      </c>
      <c r="I243" s="206"/>
      <c r="J243" s="202"/>
      <c r="K243" s="202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149</v>
      </c>
      <c r="AU243" s="211" t="s">
        <v>85</v>
      </c>
      <c r="AV243" s="12" t="s">
        <v>81</v>
      </c>
      <c r="AW243" s="12" t="s">
        <v>32</v>
      </c>
      <c r="AX243" s="12" t="s">
        <v>76</v>
      </c>
      <c r="AY243" s="211" t="s">
        <v>140</v>
      </c>
    </row>
    <row r="244" spans="2:65" s="13" customFormat="1" ht="11.25">
      <c r="B244" s="212"/>
      <c r="C244" s="213"/>
      <c r="D244" s="203" t="s">
        <v>149</v>
      </c>
      <c r="E244" s="214" t="s">
        <v>1</v>
      </c>
      <c r="F244" s="215" t="s">
        <v>304</v>
      </c>
      <c r="G244" s="213"/>
      <c r="H244" s="216">
        <v>3.5000000000000003E-2</v>
      </c>
      <c r="I244" s="217"/>
      <c r="J244" s="213"/>
      <c r="K244" s="213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149</v>
      </c>
      <c r="AU244" s="222" t="s">
        <v>85</v>
      </c>
      <c r="AV244" s="13" t="s">
        <v>85</v>
      </c>
      <c r="AW244" s="13" t="s">
        <v>32</v>
      </c>
      <c r="AX244" s="13" t="s">
        <v>76</v>
      </c>
      <c r="AY244" s="222" t="s">
        <v>140</v>
      </c>
    </row>
    <row r="245" spans="2:65" s="12" customFormat="1" ht="11.25">
      <c r="B245" s="201"/>
      <c r="C245" s="202"/>
      <c r="D245" s="203" t="s">
        <v>149</v>
      </c>
      <c r="E245" s="204" t="s">
        <v>1</v>
      </c>
      <c r="F245" s="205" t="s">
        <v>305</v>
      </c>
      <c r="G245" s="202"/>
      <c r="H245" s="204" t="s">
        <v>1</v>
      </c>
      <c r="I245" s="206"/>
      <c r="J245" s="202"/>
      <c r="K245" s="202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149</v>
      </c>
      <c r="AU245" s="211" t="s">
        <v>85</v>
      </c>
      <c r="AV245" s="12" t="s">
        <v>81</v>
      </c>
      <c r="AW245" s="12" t="s">
        <v>32</v>
      </c>
      <c r="AX245" s="12" t="s">
        <v>76</v>
      </c>
      <c r="AY245" s="211" t="s">
        <v>140</v>
      </c>
    </row>
    <row r="246" spans="2:65" s="13" customFormat="1" ht="11.25">
      <c r="B246" s="212"/>
      <c r="C246" s="213"/>
      <c r="D246" s="203" t="s">
        <v>149</v>
      </c>
      <c r="E246" s="214" t="s">
        <v>1</v>
      </c>
      <c r="F246" s="215" t="s">
        <v>306</v>
      </c>
      <c r="G246" s="213"/>
      <c r="H246" s="216">
        <v>3.5000000000000003E-2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149</v>
      </c>
      <c r="AU246" s="222" t="s">
        <v>85</v>
      </c>
      <c r="AV246" s="13" t="s">
        <v>85</v>
      </c>
      <c r="AW246" s="13" t="s">
        <v>32</v>
      </c>
      <c r="AX246" s="13" t="s">
        <v>76</v>
      </c>
      <c r="AY246" s="222" t="s">
        <v>140</v>
      </c>
    </row>
    <row r="247" spans="2:65" s="14" customFormat="1" ht="11.25">
      <c r="B247" s="223"/>
      <c r="C247" s="224"/>
      <c r="D247" s="203" t="s">
        <v>149</v>
      </c>
      <c r="E247" s="225" t="s">
        <v>1</v>
      </c>
      <c r="F247" s="226" t="s">
        <v>187</v>
      </c>
      <c r="G247" s="224"/>
      <c r="H247" s="227">
        <v>7.0000000000000007E-2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149</v>
      </c>
      <c r="AU247" s="233" t="s">
        <v>85</v>
      </c>
      <c r="AV247" s="14" t="s">
        <v>147</v>
      </c>
      <c r="AW247" s="14" t="s">
        <v>32</v>
      </c>
      <c r="AX247" s="14" t="s">
        <v>81</v>
      </c>
      <c r="AY247" s="233" t="s">
        <v>140</v>
      </c>
    </row>
    <row r="248" spans="2:65" s="1" customFormat="1" ht="24" customHeight="1">
      <c r="B248" s="34"/>
      <c r="C248" s="188" t="s">
        <v>307</v>
      </c>
      <c r="D248" s="188" t="s">
        <v>142</v>
      </c>
      <c r="E248" s="189" t="s">
        <v>308</v>
      </c>
      <c r="F248" s="190" t="s">
        <v>309</v>
      </c>
      <c r="G248" s="191" t="s">
        <v>145</v>
      </c>
      <c r="H248" s="192">
        <v>16.504999999999999</v>
      </c>
      <c r="I248" s="193"/>
      <c r="J248" s="194">
        <f>ROUND(I248*H248,2)</f>
        <v>0</v>
      </c>
      <c r="K248" s="190" t="s">
        <v>146</v>
      </c>
      <c r="L248" s="38"/>
      <c r="M248" s="195" t="s">
        <v>1</v>
      </c>
      <c r="N248" s="196" t="s">
        <v>41</v>
      </c>
      <c r="O248" s="66"/>
      <c r="P248" s="197">
        <f>O248*H248</f>
        <v>0</v>
      </c>
      <c r="Q248" s="197">
        <v>0.71545999999999998</v>
      </c>
      <c r="R248" s="197">
        <f>Q248*H248</f>
        <v>11.8086673</v>
      </c>
      <c r="S248" s="197">
        <v>0</v>
      </c>
      <c r="T248" s="198">
        <f>S248*H248</f>
        <v>0</v>
      </c>
      <c r="AR248" s="199" t="s">
        <v>147</v>
      </c>
      <c r="AT248" s="199" t="s">
        <v>142</v>
      </c>
      <c r="AU248" s="199" t="s">
        <v>85</v>
      </c>
      <c r="AY248" s="17" t="s">
        <v>140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7" t="s">
        <v>81</v>
      </c>
      <c r="BK248" s="200">
        <f>ROUND(I248*H248,2)</f>
        <v>0</v>
      </c>
      <c r="BL248" s="17" t="s">
        <v>147</v>
      </c>
      <c r="BM248" s="199" t="s">
        <v>310</v>
      </c>
    </row>
    <row r="249" spans="2:65" s="12" customFormat="1" ht="11.25">
      <c r="B249" s="201"/>
      <c r="C249" s="202"/>
      <c r="D249" s="203" t="s">
        <v>149</v>
      </c>
      <c r="E249" s="204" t="s">
        <v>1</v>
      </c>
      <c r="F249" s="205" t="s">
        <v>311</v>
      </c>
      <c r="G249" s="202"/>
      <c r="H249" s="204" t="s">
        <v>1</v>
      </c>
      <c r="I249" s="206"/>
      <c r="J249" s="202"/>
      <c r="K249" s="202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149</v>
      </c>
      <c r="AU249" s="211" t="s">
        <v>85</v>
      </c>
      <c r="AV249" s="12" t="s">
        <v>81</v>
      </c>
      <c r="AW249" s="12" t="s">
        <v>32</v>
      </c>
      <c r="AX249" s="12" t="s">
        <v>76</v>
      </c>
      <c r="AY249" s="211" t="s">
        <v>140</v>
      </c>
    </row>
    <row r="250" spans="2:65" s="13" customFormat="1" ht="11.25">
      <c r="B250" s="212"/>
      <c r="C250" s="213"/>
      <c r="D250" s="203" t="s">
        <v>149</v>
      </c>
      <c r="E250" s="214" t="s">
        <v>1</v>
      </c>
      <c r="F250" s="215" t="s">
        <v>312</v>
      </c>
      <c r="G250" s="213"/>
      <c r="H250" s="216">
        <v>10.205</v>
      </c>
      <c r="I250" s="217"/>
      <c r="J250" s="213"/>
      <c r="K250" s="213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149</v>
      </c>
      <c r="AU250" s="222" t="s">
        <v>85</v>
      </c>
      <c r="AV250" s="13" t="s">
        <v>85</v>
      </c>
      <c r="AW250" s="13" t="s">
        <v>32</v>
      </c>
      <c r="AX250" s="13" t="s">
        <v>76</v>
      </c>
      <c r="AY250" s="222" t="s">
        <v>140</v>
      </c>
    </row>
    <row r="251" spans="2:65" s="12" customFormat="1" ht="11.25">
      <c r="B251" s="201"/>
      <c r="C251" s="202"/>
      <c r="D251" s="203" t="s">
        <v>149</v>
      </c>
      <c r="E251" s="204" t="s">
        <v>1</v>
      </c>
      <c r="F251" s="205" t="s">
        <v>313</v>
      </c>
      <c r="G251" s="202"/>
      <c r="H251" s="204" t="s">
        <v>1</v>
      </c>
      <c r="I251" s="206"/>
      <c r="J251" s="202"/>
      <c r="K251" s="202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149</v>
      </c>
      <c r="AU251" s="211" t="s">
        <v>85</v>
      </c>
      <c r="AV251" s="12" t="s">
        <v>81</v>
      </c>
      <c r="AW251" s="12" t="s">
        <v>32</v>
      </c>
      <c r="AX251" s="12" t="s">
        <v>76</v>
      </c>
      <c r="AY251" s="211" t="s">
        <v>140</v>
      </c>
    </row>
    <row r="252" spans="2:65" s="13" customFormat="1" ht="11.25">
      <c r="B252" s="212"/>
      <c r="C252" s="213"/>
      <c r="D252" s="203" t="s">
        <v>149</v>
      </c>
      <c r="E252" s="214" t="s">
        <v>1</v>
      </c>
      <c r="F252" s="215" t="s">
        <v>314</v>
      </c>
      <c r="G252" s="213"/>
      <c r="H252" s="216">
        <v>6.3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149</v>
      </c>
      <c r="AU252" s="222" t="s">
        <v>85</v>
      </c>
      <c r="AV252" s="13" t="s">
        <v>85</v>
      </c>
      <c r="AW252" s="13" t="s">
        <v>32</v>
      </c>
      <c r="AX252" s="13" t="s">
        <v>76</v>
      </c>
      <c r="AY252" s="222" t="s">
        <v>140</v>
      </c>
    </row>
    <row r="253" spans="2:65" s="14" customFormat="1" ht="11.25">
      <c r="B253" s="223"/>
      <c r="C253" s="224"/>
      <c r="D253" s="203" t="s">
        <v>149</v>
      </c>
      <c r="E253" s="225" t="s">
        <v>1</v>
      </c>
      <c r="F253" s="226" t="s">
        <v>187</v>
      </c>
      <c r="G253" s="224"/>
      <c r="H253" s="227">
        <v>16.504999999999999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149</v>
      </c>
      <c r="AU253" s="233" t="s">
        <v>85</v>
      </c>
      <c r="AV253" s="14" t="s">
        <v>147</v>
      </c>
      <c r="AW253" s="14" t="s">
        <v>32</v>
      </c>
      <c r="AX253" s="14" t="s">
        <v>81</v>
      </c>
      <c r="AY253" s="233" t="s">
        <v>140</v>
      </c>
    </row>
    <row r="254" spans="2:65" s="1" customFormat="1" ht="24" customHeight="1">
      <c r="B254" s="34"/>
      <c r="C254" s="188" t="s">
        <v>315</v>
      </c>
      <c r="D254" s="188" t="s">
        <v>142</v>
      </c>
      <c r="E254" s="189" t="s">
        <v>316</v>
      </c>
      <c r="F254" s="190" t="s">
        <v>317</v>
      </c>
      <c r="G254" s="191" t="s">
        <v>247</v>
      </c>
      <c r="H254" s="192">
        <v>0.107</v>
      </c>
      <c r="I254" s="193"/>
      <c r="J254" s="194">
        <f>ROUND(I254*H254,2)</f>
        <v>0</v>
      </c>
      <c r="K254" s="190" t="s">
        <v>146</v>
      </c>
      <c r="L254" s="38"/>
      <c r="M254" s="195" t="s">
        <v>1</v>
      </c>
      <c r="N254" s="196" t="s">
        <v>41</v>
      </c>
      <c r="O254" s="66"/>
      <c r="P254" s="197">
        <f>O254*H254</f>
        <v>0</v>
      </c>
      <c r="Q254" s="197">
        <v>1.05871</v>
      </c>
      <c r="R254" s="197">
        <f>Q254*H254</f>
        <v>0.11328197</v>
      </c>
      <c r="S254" s="197">
        <v>0</v>
      </c>
      <c r="T254" s="198">
        <f>S254*H254</f>
        <v>0</v>
      </c>
      <c r="AR254" s="199" t="s">
        <v>147</v>
      </c>
      <c r="AT254" s="199" t="s">
        <v>142</v>
      </c>
      <c r="AU254" s="199" t="s">
        <v>85</v>
      </c>
      <c r="AY254" s="17" t="s">
        <v>140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81</v>
      </c>
      <c r="BK254" s="200">
        <f>ROUND(I254*H254,2)</f>
        <v>0</v>
      </c>
      <c r="BL254" s="17" t="s">
        <v>147</v>
      </c>
      <c r="BM254" s="199" t="s">
        <v>318</v>
      </c>
    </row>
    <row r="255" spans="2:65" s="12" customFormat="1" ht="11.25">
      <c r="B255" s="201"/>
      <c r="C255" s="202"/>
      <c r="D255" s="203" t="s">
        <v>149</v>
      </c>
      <c r="E255" s="204" t="s">
        <v>1</v>
      </c>
      <c r="F255" s="205" t="s">
        <v>319</v>
      </c>
      <c r="G255" s="202"/>
      <c r="H255" s="204" t="s">
        <v>1</v>
      </c>
      <c r="I255" s="206"/>
      <c r="J255" s="202"/>
      <c r="K255" s="202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149</v>
      </c>
      <c r="AU255" s="211" t="s">
        <v>85</v>
      </c>
      <c r="AV255" s="12" t="s">
        <v>81</v>
      </c>
      <c r="AW255" s="12" t="s">
        <v>32</v>
      </c>
      <c r="AX255" s="12" t="s">
        <v>76</v>
      </c>
      <c r="AY255" s="211" t="s">
        <v>140</v>
      </c>
    </row>
    <row r="256" spans="2:65" s="13" customFormat="1" ht="11.25">
      <c r="B256" s="212"/>
      <c r="C256" s="213"/>
      <c r="D256" s="203" t="s">
        <v>149</v>
      </c>
      <c r="E256" s="214" t="s">
        <v>1</v>
      </c>
      <c r="F256" s="215" t="s">
        <v>320</v>
      </c>
      <c r="G256" s="213"/>
      <c r="H256" s="216">
        <v>2E-3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149</v>
      </c>
      <c r="AU256" s="222" t="s">
        <v>85</v>
      </c>
      <c r="AV256" s="13" t="s">
        <v>85</v>
      </c>
      <c r="AW256" s="13" t="s">
        <v>32</v>
      </c>
      <c r="AX256" s="13" t="s">
        <v>76</v>
      </c>
      <c r="AY256" s="222" t="s">
        <v>140</v>
      </c>
    </row>
    <row r="257" spans="2:65" s="13" customFormat="1" ht="11.25">
      <c r="B257" s="212"/>
      <c r="C257" s="213"/>
      <c r="D257" s="203" t="s">
        <v>149</v>
      </c>
      <c r="E257" s="214" t="s">
        <v>1</v>
      </c>
      <c r="F257" s="215" t="s">
        <v>321</v>
      </c>
      <c r="G257" s="213"/>
      <c r="H257" s="216">
        <v>4.9000000000000002E-2</v>
      </c>
      <c r="I257" s="217"/>
      <c r="J257" s="213"/>
      <c r="K257" s="213"/>
      <c r="L257" s="218"/>
      <c r="M257" s="219"/>
      <c r="N257" s="220"/>
      <c r="O257" s="220"/>
      <c r="P257" s="220"/>
      <c r="Q257" s="220"/>
      <c r="R257" s="220"/>
      <c r="S257" s="220"/>
      <c r="T257" s="221"/>
      <c r="AT257" s="222" t="s">
        <v>149</v>
      </c>
      <c r="AU257" s="222" t="s">
        <v>85</v>
      </c>
      <c r="AV257" s="13" t="s">
        <v>85</v>
      </c>
      <c r="AW257" s="13" t="s">
        <v>32</v>
      </c>
      <c r="AX257" s="13" t="s">
        <v>76</v>
      </c>
      <c r="AY257" s="222" t="s">
        <v>140</v>
      </c>
    </row>
    <row r="258" spans="2:65" s="13" customFormat="1" ht="11.25">
      <c r="B258" s="212"/>
      <c r="C258" s="213"/>
      <c r="D258" s="203" t="s">
        <v>149</v>
      </c>
      <c r="E258" s="214" t="s">
        <v>1</v>
      </c>
      <c r="F258" s="215" t="s">
        <v>322</v>
      </c>
      <c r="G258" s="213"/>
      <c r="H258" s="216">
        <v>1.0999999999999999E-2</v>
      </c>
      <c r="I258" s="217"/>
      <c r="J258" s="213"/>
      <c r="K258" s="213"/>
      <c r="L258" s="218"/>
      <c r="M258" s="219"/>
      <c r="N258" s="220"/>
      <c r="O258" s="220"/>
      <c r="P258" s="220"/>
      <c r="Q258" s="220"/>
      <c r="R258" s="220"/>
      <c r="S258" s="220"/>
      <c r="T258" s="221"/>
      <c r="AT258" s="222" t="s">
        <v>149</v>
      </c>
      <c r="AU258" s="222" t="s">
        <v>85</v>
      </c>
      <c r="AV258" s="13" t="s">
        <v>85</v>
      </c>
      <c r="AW258" s="13" t="s">
        <v>32</v>
      </c>
      <c r="AX258" s="13" t="s">
        <v>76</v>
      </c>
      <c r="AY258" s="222" t="s">
        <v>140</v>
      </c>
    </row>
    <row r="259" spans="2:65" s="12" customFormat="1" ht="11.25">
      <c r="B259" s="201"/>
      <c r="C259" s="202"/>
      <c r="D259" s="203" t="s">
        <v>149</v>
      </c>
      <c r="E259" s="204" t="s">
        <v>1</v>
      </c>
      <c r="F259" s="205" t="s">
        <v>323</v>
      </c>
      <c r="G259" s="202"/>
      <c r="H259" s="204" t="s">
        <v>1</v>
      </c>
      <c r="I259" s="206"/>
      <c r="J259" s="202"/>
      <c r="K259" s="202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149</v>
      </c>
      <c r="AU259" s="211" t="s">
        <v>85</v>
      </c>
      <c r="AV259" s="12" t="s">
        <v>81</v>
      </c>
      <c r="AW259" s="12" t="s">
        <v>32</v>
      </c>
      <c r="AX259" s="12" t="s">
        <v>76</v>
      </c>
      <c r="AY259" s="211" t="s">
        <v>140</v>
      </c>
    </row>
    <row r="260" spans="2:65" s="13" customFormat="1" ht="11.25">
      <c r="B260" s="212"/>
      <c r="C260" s="213"/>
      <c r="D260" s="203" t="s">
        <v>149</v>
      </c>
      <c r="E260" s="214" t="s">
        <v>1</v>
      </c>
      <c r="F260" s="215" t="s">
        <v>324</v>
      </c>
      <c r="G260" s="213"/>
      <c r="H260" s="216">
        <v>4.4999999999999998E-2</v>
      </c>
      <c r="I260" s="217"/>
      <c r="J260" s="213"/>
      <c r="K260" s="213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149</v>
      </c>
      <c r="AU260" s="222" t="s">
        <v>85</v>
      </c>
      <c r="AV260" s="13" t="s">
        <v>85</v>
      </c>
      <c r="AW260" s="13" t="s">
        <v>32</v>
      </c>
      <c r="AX260" s="13" t="s">
        <v>76</v>
      </c>
      <c r="AY260" s="222" t="s">
        <v>140</v>
      </c>
    </row>
    <row r="261" spans="2:65" s="14" customFormat="1" ht="11.25">
      <c r="B261" s="223"/>
      <c r="C261" s="224"/>
      <c r="D261" s="203" t="s">
        <v>149</v>
      </c>
      <c r="E261" s="225" t="s">
        <v>1</v>
      </c>
      <c r="F261" s="226" t="s">
        <v>187</v>
      </c>
      <c r="G261" s="224"/>
      <c r="H261" s="227">
        <v>0.107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AT261" s="233" t="s">
        <v>149</v>
      </c>
      <c r="AU261" s="233" t="s">
        <v>85</v>
      </c>
      <c r="AV261" s="14" t="s">
        <v>147</v>
      </c>
      <c r="AW261" s="14" t="s">
        <v>32</v>
      </c>
      <c r="AX261" s="14" t="s">
        <v>81</v>
      </c>
      <c r="AY261" s="233" t="s">
        <v>140</v>
      </c>
    </row>
    <row r="262" spans="2:65" s="11" customFormat="1" ht="22.9" customHeight="1">
      <c r="B262" s="172"/>
      <c r="C262" s="173"/>
      <c r="D262" s="174" t="s">
        <v>75</v>
      </c>
      <c r="E262" s="186" t="s">
        <v>157</v>
      </c>
      <c r="F262" s="186" t="s">
        <v>325</v>
      </c>
      <c r="G262" s="173"/>
      <c r="H262" s="173"/>
      <c r="I262" s="176"/>
      <c r="J262" s="187">
        <f>BK262</f>
        <v>0</v>
      </c>
      <c r="K262" s="173"/>
      <c r="L262" s="178"/>
      <c r="M262" s="179"/>
      <c r="N262" s="180"/>
      <c r="O262" s="180"/>
      <c r="P262" s="181">
        <f>SUM(P263:P273)</f>
        <v>0</v>
      </c>
      <c r="Q262" s="180"/>
      <c r="R262" s="181">
        <f>SUM(R263:R273)</f>
        <v>1.0139218400000001</v>
      </c>
      <c r="S262" s="180"/>
      <c r="T262" s="182">
        <f>SUM(T263:T273)</f>
        <v>0</v>
      </c>
      <c r="AR262" s="183" t="s">
        <v>81</v>
      </c>
      <c r="AT262" s="184" t="s">
        <v>75</v>
      </c>
      <c r="AU262" s="184" t="s">
        <v>81</v>
      </c>
      <c r="AY262" s="183" t="s">
        <v>140</v>
      </c>
      <c r="BK262" s="185">
        <f>SUM(BK263:BK273)</f>
        <v>0</v>
      </c>
    </row>
    <row r="263" spans="2:65" s="1" customFormat="1" ht="24" customHeight="1">
      <c r="B263" s="34"/>
      <c r="C263" s="188" t="s">
        <v>326</v>
      </c>
      <c r="D263" s="188" t="s">
        <v>142</v>
      </c>
      <c r="E263" s="189" t="s">
        <v>327</v>
      </c>
      <c r="F263" s="190" t="s">
        <v>328</v>
      </c>
      <c r="G263" s="191" t="s">
        <v>145</v>
      </c>
      <c r="H263" s="192">
        <v>2.8730000000000002</v>
      </c>
      <c r="I263" s="193"/>
      <c r="J263" s="194">
        <f>ROUND(I263*H263,2)</f>
        <v>0</v>
      </c>
      <c r="K263" s="190" t="s">
        <v>1</v>
      </c>
      <c r="L263" s="38"/>
      <c r="M263" s="195" t="s">
        <v>1</v>
      </c>
      <c r="N263" s="196" t="s">
        <v>41</v>
      </c>
      <c r="O263" s="66"/>
      <c r="P263" s="197">
        <f>O263*H263</f>
        <v>0</v>
      </c>
      <c r="Q263" s="197">
        <v>0.28005000000000002</v>
      </c>
      <c r="R263" s="197">
        <f>Q263*H263</f>
        <v>0.80458365000000009</v>
      </c>
      <c r="S263" s="197">
        <v>0</v>
      </c>
      <c r="T263" s="198">
        <f>S263*H263</f>
        <v>0</v>
      </c>
      <c r="AR263" s="199" t="s">
        <v>147</v>
      </c>
      <c r="AT263" s="199" t="s">
        <v>142</v>
      </c>
      <c r="AU263" s="199" t="s">
        <v>85</v>
      </c>
      <c r="AY263" s="17" t="s">
        <v>140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17" t="s">
        <v>81</v>
      </c>
      <c r="BK263" s="200">
        <f>ROUND(I263*H263,2)</f>
        <v>0</v>
      </c>
      <c r="BL263" s="17" t="s">
        <v>147</v>
      </c>
      <c r="BM263" s="199" t="s">
        <v>329</v>
      </c>
    </row>
    <row r="264" spans="2:65" s="12" customFormat="1" ht="11.25">
      <c r="B264" s="201"/>
      <c r="C264" s="202"/>
      <c r="D264" s="203" t="s">
        <v>149</v>
      </c>
      <c r="E264" s="204" t="s">
        <v>1</v>
      </c>
      <c r="F264" s="205" t="s">
        <v>313</v>
      </c>
      <c r="G264" s="202"/>
      <c r="H264" s="204" t="s">
        <v>1</v>
      </c>
      <c r="I264" s="206"/>
      <c r="J264" s="202"/>
      <c r="K264" s="202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149</v>
      </c>
      <c r="AU264" s="211" t="s">
        <v>85</v>
      </c>
      <c r="AV264" s="12" t="s">
        <v>81</v>
      </c>
      <c r="AW264" s="12" t="s">
        <v>32</v>
      </c>
      <c r="AX264" s="12" t="s">
        <v>76</v>
      </c>
      <c r="AY264" s="211" t="s">
        <v>140</v>
      </c>
    </row>
    <row r="265" spans="2:65" s="13" customFormat="1" ht="11.25">
      <c r="B265" s="212"/>
      <c r="C265" s="213"/>
      <c r="D265" s="203" t="s">
        <v>149</v>
      </c>
      <c r="E265" s="214" t="s">
        <v>1</v>
      </c>
      <c r="F265" s="215" t="s">
        <v>330</v>
      </c>
      <c r="G265" s="213"/>
      <c r="H265" s="216">
        <v>2.8730000000000002</v>
      </c>
      <c r="I265" s="217"/>
      <c r="J265" s="213"/>
      <c r="K265" s="213"/>
      <c r="L265" s="218"/>
      <c r="M265" s="219"/>
      <c r="N265" s="220"/>
      <c r="O265" s="220"/>
      <c r="P265" s="220"/>
      <c r="Q265" s="220"/>
      <c r="R265" s="220"/>
      <c r="S265" s="220"/>
      <c r="T265" s="221"/>
      <c r="AT265" s="222" t="s">
        <v>149</v>
      </c>
      <c r="AU265" s="222" t="s">
        <v>85</v>
      </c>
      <c r="AV265" s="13" t="s">
        <v>85</v>
      </c>
      <c r="AW265" s="13" t="s">
        <v>32</v>
      </c>
      <c r="AX265" s="13" t="s">
        <v>81</v>
      </c>
      <c r="AY265" s="222" t="s">
        <v>140</v>
      </c>
    </row>
    <row r="266" spans="2:65" s="1" customFormat="1" ht="24" customHeight="1">
      <c r="B266" s="34"/>
      <c r="C266" s="188" t="s">
        <v>331</v>
      </c>
      <c r="D266" s="188" t="s">
        <v>142</v>
      </c>
      <c r="E266" s="189" t="s">
        <v>332</v>
      </c>
      <c r="F266" s="190" t="s">
        <v>333</v>
      </c>
      <c r="G266" s="191" t="s">
        <v>247</v>
      </c>
      <c r="H266" s="192">
        <v>1.9E-2</v>
      </c>
      <c r="I266" s="193"/>
      <c r="J266" s="194">
        <f>ROUND(I266*H266,2)</f>
        <v>0</v>
      </c>
      <c r="K266" s="190" t="s">
        <v>146</v>
      </c>
      <c r="L266" s="38"/>
      <c r="M266" s="195" t="s">
        <v>1</v>
      </c>
      <c r="N266" s="196" t="s">
        <v>41</v>
      </c>
      <c r="O266" s="66"/>
      <c r="P266" s="197">
        <f>O266*H266</f>
        <v>0</v>
      </c>
      <c r="Q266" s="197">
        <v>1.04331</v>
      </c>
      <c r="R266" s="197">
        <f>Q266*H266</f>
        <v>1.9822889999999999E-2</v>
      </c>
      <c r="S266" s="197">
        <v>0</v>
      </c>
      <c r="T266" s="198">
        <f>S266*H266</f>
        <v>0</v>
      </c>
      <c r="AR266" s="199" t="s">
        <v>147</v>
      </c>
      <c r="AT266" s="199" t="s">
        <v>142</v>
      </c>
      <c r="AU266" s="199" t="s">
        <v>85</v>
      </c>
      <c r="AY266" s="17" t="s">
        <v>140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17" t="s">
        <v>81</v>
      </c>
      <c r="BK266" s="200">
        <f>ROUND(I266*H266,2)</f>
        <v>0</v>
      </c>
      <c r="BL266" s="17" t="s">
        <v>147</v>
      </c>
      <c r="BM266" s="199" t="s">
        <v>334</v>
      </c>
    </row>
    <row r="267" spans="2:65" s="12" customFormat="1" ht="11.25">
      <c r="B267" s="201"/>
      <c r="C267" s="202"/>
      <c r="D267" s="203" t="s">
        <v>149</v>
      </c>
      <c r="E267" s="204" t="s">
        <v>1</v>
      </c>
      <c r="F267" s="205" t="s">
        <v>313</v>
      </c>
      <c r="G267" s="202"/>
      <c r="H267" s="204" t="s">
        <v>1</v>
      </c>
      <c r="I267" s="206"/>
      <c r="J267" s="202"/>
      <c r="K267" s="202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149</v>
      </c>
      <c r="AU267" s="211" t="s">
        <v>85</v>
      </c>
      <c r="AV267" s="12" t="s">
        <v>81</v>
      </c>
      <c r="AW267" s="12" t="s">
        <v>32</v>
      </c>
      <c r="AX267" s="12" t="s">
        <v>76</v>
      </c>
      <c r="AY267" s="211" t="s">
        <v>140</v>
      </c>
    </row>
    <row r="268" spans="2:65" s="13" customFormat="1" ht="11.25">
      <c r="B268" s="212"/>
      <c r="C268" s="213"/>
      <c r="D268" s="203" t="s">
        <v>149</v>
      </c>
      <c r="E268" s="214" t="s">
        <v>1</v>
      </c>
      <c r="F268" s="215" t="s">
        <v>335</v>
      </c>
      <c r="G268" s="213"/>
      <c r="H268" s="216">
        <v>1.2E-2</v>
      </c>
      <c r="I268" s="217"/>
      <c r="J268" s="213"/>
      <c r="K268" s="213"/>
      <c r="L268" s="218"/>
      <c r="M268" s="219"/>
      <c r="N268" s="220"/>
      <c r="O268" s="220"/>
      <c r="P268" s="220"/>
      <c r="Q268" s="220"/>
      <c r="R268" s="220"/>
      <c r="S268" s="220"/>
      <c r="T268" s="221"/>
      <c r="AT268" s="222" t="s">
        <v>149</v>
      </c>
      <c r="AU268" s="222" t="s">
        <v>85</v>
      </c>
      <c r="AV268" s="13" t="s">
        <v>85</v>
      </c>
      <c r="AW268" s="13" t="s">
        <v>32</v>
      </c>
      <c r="AX268" s="13" t="s">
        <v>76</v>
      </c>
      <c r="AY268" s="222" t="s">
        <v>140</v>
      </c>
    </row>
    <row r="269" spans="2:65" s="13" customFormat="1" ht="11.25">
      <c r="B269" s="212"/>
      <c r="C269" s="213"/>
      <c r="D269" s="203" t="s">
        <v>149</v>
      </c>
      <c r="E269" s="214" t="s">
        <v>1</v>
      </c>
      <c r="F269" s="215" t="s">
        <v>336</v>
      </c>
      <c r="G269" s="213"/>
      <c r="H269" s="216">
        <v>7.0000000000000001E-3</v>
      </c>
      <c r="I269" s="217"/>
      <c r="J269" s="213"/>
      <c r="K269" s="213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149</v>
      </c>
      <c r="AU269" s="222" t="s">
        <v>85</v>
      </c>
      <c r="AV269" s="13" t="s">
        <v>85</v>
      </c>
      <c r="AW269" s="13" t="s">
        <v>32</v>
      </c>
      <c r="AX269" s="13" t="s">
        <v>76</v>
      </c>
      <c r="AY269" s="222" t="s">
        <v>140</v>
      </c>
    </row>
    <row r="270" spans="2:65" s="14" customFormat="1" ht="11.25">
      <c r="B270" s="223"/>
      <c r="C270" s="224"/>
      <c r="D270" s="203" t="s">
        <v>149</v>
      </c>
      <c r="E270" s="225" t="s">
        <v>1</v>
      </c>
      <c r="F270" s="226" t="s">
        <v>187</v>
      </c>
      <c r="G270" s="224"/>
      <c r="H270" s="227">
        <v>1.9E-2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AT270" s="233" t="s">
        <v>149</v>
      </c>
      <c r="AU270" s="233" t="s">
        <v>85</v>
      </c>
      <c r="AV270" s="14" t="s">
        <v>147</v>
      </c>
      <c r="AW270" s="14" t="s">
        <v>32</v>
      </c>
      <c r="AX270" s="14" t="s">
        <v>81</v>
      </c>
      <c r="AY270" s="233" t="s">
        <v>140</v>
      </c>
    </row>
    <row r="271" spans="2:65" s="1" customFormat="1" ht="16.5" customHeight="1">
      <c r="B271" s="34"/>
      <c r="C271" s="188" t="s">
        <v>337</v>
      </c>
      <c r="D271" s="188" t="s">
        <v>142</v>
      </c>
      <c r="E271" s="189" t="s">
        <v>338</v>
      </c>
      <c r="F271" s="190" t="s">
        <v>339</v>
      </c>
      <c r="G271" s="191" t="s">
        <v>182</v>
      </c>
      <c r="H271" s="192">
        <v>7.2999999999999995E-2</v>
      </c>
      <c r="I271" s="193"/>
      <c r="J271" s="194">
        <f>ROUND(I271*H271,2)</f>
        <v>0</v>
      </c>
      <c r="K271" s="190" t="s">
        <v>146</v>
      </c>
      <c r="L271" s="38"/>
      <c r="M271" s="195" t="s">
        <v>1</v>
      </c>
      <c r="N271" s="196" t="s">
        <v>41</v>
      </c>
      <c r="O271" s="66"/>
      <c r="P271" s="197">
        <f>O271*H271</f>
        <v>0</v>
      </c>
      <c r="Q271" s="197">
        <v>2.5960999999999999</v>
      </c>
      <c r="R271" s="197">
        <f>Q271*H271</f>
        <v>0.18951529999999997</v>
      </c>
      <c r="S271" s="197">
        <v>0</v>
      </c>
      <c r="T271" s="198">
        <f>S271*H271</f>
        <v>0</v>
      </c>
      <c r="AR271" s="199" t="s">
        <v>147</v>
      </c>
      <c r="AT271" s="199" t="s">
        <v>142</v>
      </c>
      <c r="AU271" s="199" t="s">
        <v>85</v>
      </c>
      <c r="AY271" s="17" t="s">
        <v>140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17" t="s">
        <v>81</v>
      </c>
      <c r="BK271" s="200">
        <f>ROUND(I271*H271,2)</f>
        <v>0</v>
      </c>
      <c r="BL271" s="17" t="s">
        <v>147</v>
      </c>
      <c r="BM271" s="199" t="s">
        <v>340</v>
      </c>
    </row>
    <row r="272" spans="2:65" s="12" customFormat="1" ht="11.25">
      <c r="B272" s="201"/>
      <c r="C272" s="202"/>
      <c r="D272" s="203" t="s">
        <v>149</v>
      </c>
      <c r="E272" s="204" t="s">
        <v>1</v>
      </c>
      <c r="F272" s="205" t="s">
        <v>341</v>
      </c>
      <c r="G272" s="202"/>
      <c r="H272" s="204" t="s">
        <v>1</v>
      </c>
      <c r="I272" s="206"/>
      <c r="J272" s="202"/>
      <c r="K272" s="202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149</v>
      </c>
      <c r="AU272" s="211" t="s">
        <v>85</v>
      </c>
      <c r="AV272" s="12" t="s">
        <v>81</v>
      </c>
      <c r="AW272" s="12" t="s">
        <v>32</v>
      </c>
      <c r="AX272" s="12" t="s">
        <v>76</v>
      </c>
      <c r="AY272" s="211" t="s">
        <v>140</v>
      </c>
    </row>
    <row r="273" spans="2:65" s="13" customFormat="1" ht="11.25">
      <c r="B273" s="212"/>
      <c r="C273" s="213"/>
      <c r="D273" s="203" t="s">
        <v>149</v>
      </c>
      <c r="E273" s="214" t="s">
        <v>1</v>
      </c>
      <c r="F273" s="215" t="s">
        <v>342</v>
      </c>
      <c r="G273" s="213"/>
      <c r="H273" s="216">
        <v>7.2999999999999995E-2</v>
      </c>
      <c r="I273" s="217"/>
      <c r="J273" s="213"/>
      <c r="K273" s="213"/>
      <c r="L273" s="218"/>
      <c r="M273" s="219"/>
      <c r="N273" s="220"/>
      <c r="O273" s="220"/>
      <c r="P273" s="220"/>
      <c r="Q273" s="220"/>
      <c r="R273" s="220"/>
      <c r="S273" s="220"/>
      <c r="T273" s="221"/>
      <c r="AT273" s="222" t="s">
        <v>149</v>
      </c>
      <c r="AU273" s="222" t="s">
        <v>85</v>
      </c>
      <c r="AV273" s="13" t="s">
        <v>85</v>
      </c>
      <c r="AW273" s="13" t="s">
        <v>32</v>
      </c>
      <c r="AX273" s="13" t="s">
        <v>81</v>
      </c>
      <c r="AY273" s="222" t="s">
        <v>140</v>
      </c>
    </row>
    <row r="274" spans="2:65" s="11" customFormat="1" ht="22.9" customHeight="1">
      <c r="B274" s="172"/>
      <c r="C274" s="173"/>
      <c r="D274" s="174" t="s">
        <v>75</v>
      </c>
      <c r="E274" s="186" t="s">
        <v>147</v>
      </c>
      <c r="F274" s="186" t="s">
        <v>343</v>
      </c>
      <c r="G274" s="173"/>
      <c r="H274" s="173"/>
      <c r="I274" s="176"/>
      <c r="J274" s="187">
        <f>BK274</f>
        <v>0</v>
      </c>
      <c r="K274" s="173"/>
      <c r="L274" s="178"/>
      <c r="M274" s="179"/>
      <c r="N274" s="180"/>
      <c r="O274" s="180"/>
      <c r="P274" s="181">
        <f>SUM(P275:P298)</f>
        <v>0</v>
      </c>
      <c r="Q274" s="180"/>
      <c r="R274" s="181">
        <f>SUM(R275:R298)</f>
        <v>4.5172266600000004</v>
      </c>
      <c r="S274" s="180"/>
      <c r="T274" s="182">
        <f>SUM(T275:T298)</f>
        <v>0</v>
      </c>
      <c r="AR274" s="183" t="s">
        <v>81</v>
      </c>
      <c r="AT274" s="184" t="s">
        <v>75</v>
      </c>
      <c r="AU274" s="184" t="s">
        <v>81</v>
      </c>
      <c r="AY274" s="183" t="s">
        <v>140</v>
      </c>
      <c r="BK274" s="185">
        <f>SUM(BK275:BK298)</f>
        <v>0</v>
      </c>
    </row>
    <row r="275" spans="2:65" s="1" customFormat="1" ht="24" customHeight="1">
      <c r="B275" s="34"/>
      <c r="C275" s="188" t="s">
        <v>344</v>
      </c>
      <c r="D275" s="188" t="s">
        <v>142</v>
      </c>
      <c r="E275" s="189" t="s">
        <v>345</v>
      </c>
      <c r="F275" s="190" t="s">
        <v>346</v>
      </c>
      <c r="G275" s="191" t="s">
        <v>347</v>
      </c>
      <c r="H275" s="192">
        <v>14</v>
      </c>
      <c r="I275" s="193"/>
      <c r="J275" s="194">
        <f>ROUND(I275*H275,2)</f>
        <v>0</v>
      </c>
      <c r="K275" s="190" t="s">
        <v>146</v>
      </c>
      <c r="L275" s="38"/>
      <c r="M275" s="195" t="s">
        <v>1</v>
      </c>
      <c r="N275" s="196" t="s">
        <v>41</v>
      </c>
      <c r="O275" s="66"/>
      <c r="P275" s="197">
        <f>O275*H275</f>
        <v>0</v>
      </c>
      <c r="Q275" s="197">
        <v>4.5900000000000003E-3</v>
      </c>
      <c r="R275" s="197">
        <f>Q275*H275</f>
        <v>6.4260000000000012E-2</v>
      </c>
      <c r="S275" s="197">
        <v>0</v>
      </c>
      <c r="T275" s="198">
        <f>S275*H275</f>
        <v>0</v>
      </c>
      <c r="AR275" s="199" t="s">
        <v>147</v>
      </c>
      <c r="AT275" s="199" t="s">
        <v>142</v>
      </c>
      <c r="AU275" s="199" t="s">
        <v>85</v>
      </c>
      <c r="AY275" s="17" t="s">
        <v>140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7" t="s">
        <v>81</v>
      </c>
      <c r="BK275" s="200">
        <f>ROUND(I275*H275,2)</f>
        <v>0</v>
      </c>
      <c r="BL275" s="17" t="s">
        <v>147</v>
      </c>
      <c r="BM275" s="199" t="s">
        <v>348</v>
      </c>
    </row>
    <row r="276" spans="2:65" s="12" customFormat="1" ht="11.25">
      <c r="B276" s="201"/>
      <c r="C276" s="202"/>
      <c r="D276" s="203" t="s">
        <v>149</v>
      </c>
      <c r="E276" s="204" t="s">
        <v>1</v>
      </c>
      <c r="F276" s="205" t="s">
        <v>341</v>
      </c>
      <c r="G276" s="202"/>
      <c r="H276" s="204" t="s">
        <v>1</v>
      </c>
      <c r="I276" s="206"/>
      <c r="J276" s="202"/>
      <c r="K276" s="202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149</v>
      </c>
      <c r="AU276" s="211" t="s">
        <v>85</v>
      </c>
      <c r="AV276" s="12" t="s">
        <v>81</v>
      </c>
      <c r="AW276" s="12" t="s">
        <v>32</v>
      </c>
      <c r="AX276" s="12" t="s">
        <v>76</v>
      </c>
      <c r="AY276" s="211" t="s">
        <v>140</v>
      </c>
    </row>
    <row r="277" spans="2:65" s="13" customFormat="1" ht="11.25">
      <c r="B277" s="212"/>
      <c r="C277" s="213"/>
      <c r="D277" s="203" t="s">
        <v>149</v>
      </c>
      <c r="E277" s="214" t="s">
        <v>1</v>
      </c>
      <c r="F277" s="215" t="s">
        <v>220</v>
      </c>
      <c r="G277" s="213"/>
      <c r="H277" s="216">
        <v>14</v>
      </c>
      <c r="I277" s="217"/>
      <c r="J277" s="213"/>
      <c r="K277" s="213"/>
      <c r="L277" s="218"/>
      <c r="M277" s="219"/>
      <c r="N277" s="220"/>
      <c r="O277" s="220"/>
      <c r="P277" s="220"/>
      <c r="Q277" s="220"/>
      <c r="R277" s="220"/>
      <c r="S277" s="220"/>
      <c r="T277" s="221"/>
      <c r="AT277" s="222" t="s">
        <v>149</v>
      </c>
      <c r="AU277" s="222" t="s">
        <v>85</v>
      </c>
      <c r="AV277" s="13" t="s">
        <v>85</v>
      </c>
      <c r="AW277" s="13" t="s">
        <v>32</v>
      </c>
      <c r="AX277" s="13" t="s">
        <v>81</v>
      </c>
      <c r="AY277" s="222" t="s">
        <v>140</v>
      </c>
    </row>
    <row r="278" spans="2:65" s="1" customFormat="1" ht="16.5" customHeight="1">
      <c r="B278" s="34"/>
      <c r="C278" s="245" t="s">
        <v>349</v>
      </c>
      <c r="D278" s="245" t="s">
        <v>244</v>
      </c>
      <c r="E278" s="246" t="s">
        <v>350</v>
      </c>
      <c r="F278" s="247" t="s">
        <v>351</v>
      </c>
      <c r="G278" s="248" t="s">
        <v>347</v>
      </c>
      <c r="H278" s="249">
        <v>14</v>
      </c>
      <c r="I278" s="250"/>
      <c r="J278" s="251">
        <f>ROUND(I278*H278,2)</f>
        <v>0</v>
      </c>
      <c r="K278" s="247" t="s">
        <v>146</v>
      </c>
      <c r="L278" s="252"/>
      <c r="M278" s="253" t="s">
        <v>1</v>
      </c>
      <c r="N278" s="254" t="s">
        <v>41</v>
      </c>
      <c r="O278" s="66"/>
      <c r="P278" s="197">
        <f>O278*H278</f>
        <v>0</v>
      </c>
      <c r="Q278" s="197">
        <v>0.13600000000000001</v>
      </c>
      <c r="R278" s="197">
        <f>Q278*H278</f>
        <v>1.9040000000000001</v>
      </c>
      <c r="S278" s="197">
        <v>0</v>
      </c>
      <c r="T278" s="198">
        <f>S278*H278</f>
        <v>0</v>
      </c>
      <c r="AR278" s="199" t="s">
        <v>179</v>
      </c>
      <c r="AT278" s="199" t="s">
        <v>244</v>
      </c>
      <c r="AU278" s="199" t="s">
        <v>85</v>
      </c>
      <c r="AY278" s="17" t="s">
        <v>140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7" t="s">
        <v>81</v>
      </c>
      <c r="BK278" s="200">
        <f>ROUND(I278*H278,2)</f>
        <v>0</v>
      </c>
      <c r="BL278" s="17" t="s">
        <v>147</v>
      </c>
      <c r="BM278" s="199" t="s">
        <v>352</v>
      </c>
    </row>
    <row r="279" spans="2:65" s="1" customFormat="1" ht="24" customHeight="1">
      <c r="B279" s="34"/>
      <c r="C279" s="188" t="s">
        <v>353</v>
      </c>
      <c r="D279" s="188" t="s">
        <v>142</v>
      </c>
      <c r="E279" s="189" t="s">
        <v>354</v>
      </c>
      <c r="F279" s="190" t="s">
        <v>355</v>
      </c>
      <c r="G279" s="191" t="s">
        <v>176</v>
      </c>
      <c r="H279" s="192">
        <v>23.4</v>
      </c>
      <c r="I279" s="193"/>
      <c r="J279" s="194">
        <f>ROUND(I279*H279,2)</f>
        <v>0</v>
      </c>
      <c r="K279" s="190" t="s">
        <v>146</v>
      </c>
      <c r="L279" s="38"/>
      <c r="M279" s="195" t="s">
        <v>1</v>
      </c>
      <c r="N279" s="196" t="s">
        <v>41</v>
      </c>
      <c r="O279" s="66"/>
      <c r="P279" s="197">
        <f>O279*H279</f>
        <v>0</v>
      </c>
      <c r="Q279" s="197">
        <v>0.1016</v>
      </c>
      <c r="R279" s="197">
        <f>Q279*H279</f>
        <v>2.3774399999999996</v>
      </c>
      <c r="S279" s="197">
        <v>0</v>
      </c>
      <c r="T279" s="198">
        <f>S279*H279</f>
        <v>0</v>
      </c>
      <c r="AR279" s="199" t="s">
        <v>147</v>
      </c>
      <c r="AT279" s="199" t="s">
        <v>142</v>
      </c>
      <c r="AU279" s="199" t="s">
        <v>85</v>
      </c>
      <c r="AY279" s="17" t="s">
        <v>140</v>
      </c>
      <c r="BE279" s="200">
        <f>IF(N279="základní",J279,0)</f>
        <v>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17" t="s">
        <v>81</v>
      </c>
      <c r="BK279" s="200">
        <f>ROUND(I279*H279,2)</f>
        <v>0</v>
      </c>
      <c r="BL279" s="17" t="s">
        <v>147</v>
      </c>
      <c r="BM279" s="199" t="s">
        <v>356</v>
      </c>
    </row>
    <row r="280" spans="2:65" s="12" customFormat="1" ht="11.25">
      <c r="B280" s="201"/>
      <c r="C280" s="202"/>
      <c r="D280" s="203" t="s">
        <v>149</v>
      </c>
      <c r="E280" s="204" t="s">
        <v>1</v>
      </c>
      <c r="F280" s="205" t="s">
        <v>357</v>
      </c>
      <c r="G280" s="202"/>
      <c r="H280" s="204" t="s">
        <v>1</v>
      </c>
      <c r="I280" s="206"/>
      <c r="J280" s="202"/>
      <c r="K280" s="202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149</v>
      </c>
      <c r="AU280" s="211" t="s">
        <v>85</v>
      </c>
      <c r="AV280" s="12" t="s">
        <v>81</v>
      </c>
      <c r="AW280" s="12" t="s">
        <v>32</v>
      </c>
      <c r="AX280" s="12" t="s">
        <v>76</v>
      </c>
      <c r="AY280" s="211" t="s">
        <v>140</v>
      </c>
    </row>
    <row r="281" spans="2:65" s="13" customFormat="1" ht="11.25">
      <c r="B281" s="212"/>
      <c r="C281" s="213"/>
      <c r="D281" s="203" t="s">
        <v>149</v>
      </c>
      <c r="E281" s="214" t="s">
        <v>1</v>
      </c>
      <c r="F281" s="215" t="s">
        <v>358</v>
      </c>
      <c r="G281" s="213"/>
      <c r="H281" s="216">
        <v>16.2</v>
      </c>
      <c r="I281" s="217"/>
      <c r="J281" s="213"/>
      <c r="K281" s="213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149</v>
      </c>
      <c r="AU281" s="222" t="s">
        <v>85</v>
      </c>
      <c r="AV281" s="13" t="s">
        <v>85</v>
      </c>
      <c r="AW281" s="13" t="s">
        <v>32</v>
      </c>
      <c r="AX281" s="13" t="s">
        <v>76</v>
      </c>
      <c r="AY281" s="222" t="s">
        <v>140</v>
      </c>
    </row>
    <row r="282" spans="2:65" s="12" customFormat="1" ht="11.25">
      <c r="B282" s="201"/>
      <c r="C282" s="202"/>
      <c r="D282" s="203" t="s">
        <v>149</v>
      </c>
      <c r="E282" s="204" t="s">
        <v>1</v>
      </c>
      <c r="F282" s="205" t="s">
        <v>359</v>
      </c>
      <c r="G282" s="202"/>
      <c r="H282" s="204" t="s">
        <v>1</v>
      </c>
      <c r="I282" s="206"/>
      <c r="J282" s="202"/>
      <c r="K282" s="202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149</v>
      </c>
      <c r="AU282" s="211" t="s">
        <v>85</v>
      </c>
      <c r="AV282" s="12" t="s">
        <v>81</v>
      </c>
      <c r="AW282" s="12" t="s">
        <v>32</v>
      </c>
      <c r="AX282" s="12" t="s">
        <v>76</v>
      </c>
      <c r="AY282" s="211" t="s">
        <v>140</v>
      </c>
    </row>
    <row r="283" spans="2:65" s="13" customFormat="1" ht="11.25">
      <c r="B283" s="212"/>
      <c r="C283" s="213"/>
      <c r="D283" s="203" t="s">
        <v>149</v>
      </c>
      <c r="E283" s="214" t="s">
        <v>1</v>
      </c>
      <c r="F283" s="215" t="s">
        <v>360</v>
      </c>
      <c r="G283" s="213"/>
      <c r="H283" s="216">
        <v>7.2</v>
      </c>
      <c r="I283" s="217"/>
      <c r="J283" s="213"/>
      <c r="K283" s="213"/>
      <c r="L283" s="218"/>
      <c r="M283" s="219"/>
      <c r="N283" s="220"/>
      <c r="O283" s="220"/>
      <c r="P283" s="220"/>
      <c r="Q283" s="220"/>
      <c r="R283" s="220"/>
      <c r="S283" s="220"/>
      <c r="T283" s="221"/>
      <c r="AT283" s="222" t="s">
        <v>149</v>
      </c>
      <c r="AU283" s="222" t="s">
        <v>85</v>
      </c>
      <c r="AV283" s="13" t="s">
        <v>85</v>
      </c>
      <c r="AW283" s="13" t="s">
        <v>32</v>
      </c>
      <c r="AX283" s="13" t="s">
        <v>76</v>
      </c>
      <c r="AY283" s="222" t="s">
        <v>140</v>
      </c>
    </row>
    <row r="284" spans="2:65" s="14" customFormat="1" ht="11.25">
      <c r="B284" s="223"/>
      <c r="C284" s="224"/>
      <c r="D284" s="203" t="s">
        <v>149</v>
      </c>
      <c r="E284" s="225" t="s">
        <v>1</v>
      </c>
      <c r="F284" s="226" t="s">
        <v>187</v>
      </c>
      <c r="G284" s="224"/>
      <c r="H284" s="227">
        <v>23.4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AT284" s="233" t="s">
        <v>149</v>
      </c>
      <c r="AU284" s="233" t="s">
        <v>85</v>
      </c>
      <c r="AV284" s="14" t="s">
        <v>147</v>
      </c>
      <c r="AW284" s="14" t="s">
        <v>32</v>
      </c>
      <c r="AX284" s="14" t="s">
        <v>81</v>
      </c>
      <c r="AY284" s="233" t="s">
        <v>140</v>
      </c>
    </row>
    <row r="285" spans="2:65" s="1" customFormat="1" ht="16.5" customHeight="1">
      <c r="B285" s="34"/>
      <c r="C285" s="188" t="s">
        <v>151</v>
      </c>
      <c r="D285" s="188" t="s">
        <v>142</v>
      </c>
      <c r="E285" s="189" t="s">
        <v>361</v>
      </c>
      <c r="F285" s="190" t="s">
        <v>362</v>
      </c>
      <c r="G285" s="191" t="s">
        <v>145</v>
      </c>
      <c r="H285" s="192">
        <v>4.077</v>
      </c>
      <c r="I285" s="193"/>
      <c r="J285" s="194">
        <f>ROUND(I285*H285,2)</f>
        <v>0</v>
      </c>
      <c r="K285" s="190" t="s">
        <v>146</v>
      </c>
      <c r="L285" s="38"/>
      <c r="M285" s="195" t="s">
        <v>1</v>
      </c>
      <c r="N285" s="196" t="s">
        <v>41</v>
      </c>
      <c r="O285" s="66"/>
      <c r="P285" s="197">
        <f>O285*H285</f>
        <v>0</v>
      </c>
      <c r="Q285" s="197">
        <v>6.5799999999999999E-3</v>
      </c>
      <c r="R285" s="197">
        <f>Q285*H285</f>
        <v>2.6826659999999999E-2</v>
      </c>
      <c r="S285" s="197">
        <v>0</v>
      </c>
      <c r="T285" s="198">
        <f>S285*H285</f>
        <v>0</v>
      </c>
      <c r="AR285" s="199" t="s">
        <v>147</v>
      </c>
      <c r="AT285" s="199" t="s">
        <v>142</v>
      </c>
      <c r="AU285" s="199" t="s">
        <v>85</v>
      </c>
      <c r="AY285" s="17" t="s">
        <v>140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81</v>
      </c>
      <c r="BK285" s="200">
        <f>ROUND(I285*H285,2)</f>
        <v>0</v>
      </c>
      <c r="BL285" s="17" t="s">
        <v>147</v>
      </c>
      <c r="BM285" s="199" t="s">
        <v>363</v>
      </c>
    </row>
    <row r="286" spans="2:65" s="12" customFormat="1" ht="11.25">
      <c r="B286" s="201"/>
      <c r="C286" s="202"/>
      <c r="D286" s="203" t="s">
        <v>149</v>
      </c>
      <c r="E286" s="204" t="s">
        <v>1</v>
      </c>
      <c r="F286" s="205" t="s">
        <v>357</v>
      </c>
      <c r="G286" s="202"/>
      <c r="H286" s="204" t="s">
        <v>1</v>
      </c>
      <c r="I286" s="206"/>
      <c r="J286" s="202"/>
      <c r="K286" s="202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149</v>
      </c>
      <c r="AU286" s="211" t="s">
        <v>85</v>
      </c>
      <c r="AV286" s="12" t="s">
        <v>81</v>
      </c>
      <c r="AW286" s="12" t="s">
        <v>32</v>
      </c>
      <c r="AX286" s="12" t="s">
        <v>76</v>
      </c>
      <c r="AY286" s="211" t="s">
        <v>140</v>
      </c>
    </row>
    <row r="287" spans="2:65" s="13" customFormat="1" ht="11.25">
      <c r="B287" s="212"/>
      <c r="C287" s="213"/>
      <c r="D287" s="203" t="s">
        <v>149</v>
      </c>
      <c r="E287" s="214" t="s">
        <v>1</v>
      </c>
      <c r="F287" s="215" t="s">
        <v>364</v>
      </c>
      <c r="G287" s="213"/>
      <c r="H287" s="216">
        <v>2.6819999999999999</v>
      </c>
      <c r="I287" s="217"/>
      <c r="J287" s="213"/>
      <c r="K287" s="213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149</v>
      </c>
      <c r="AU287" s="222" t="s">
        <v>85</v>
      </c>
      <c r="AV287" s="13" t="s">
        <v>85</v>
      </c>
      <c r="AW287" s="13" t="s">
        <v>32</v>
      </c>
      <c r="AX287" s="13" t="s">
        <v>76</v>
      </c>
      <c r="AY287" s="222" t="s">
        <v>140</v>
      </c>
    </row>
    <row r="288" spans="2:65" s="12" customFormat="1" ht="11.25">
      <c r="B288" s="201"/>
      <c r="C288" s="202"/>
      <c r="D288" s="203" t="s">
        <v>149</v>
      </c>
      <c r="E288" s="204" t="s">
        <v>1</v>
      </c>
      <c r="F288" s="205" t="s">
        <v>359</v>
      </c>
      <c r="G288" s="202"/>
      <c r="H288" s="204" t="s">
        <v>1</v>
      </c>
      <c r="I288" s="206"/>
      <c r="J288" s="202"/>
      <c r="K288" s="202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149</v>
      </c>
      <c r="AU288" s="211" t="s">
        <v>85</v>
      </c>
      <c r="AV288" s="12" t="s">
        <v>81</v>
      </c>
      <c r="AW288" s="12" t="s">
        <v>32</v>
      </c>
      <c r="AX288" s="12" t="s">
        <v>76</v>
      </c>
      <c r="AY288" s="211" t="s">
        <v>140</v>
      </c>
    </row>
    <row r="289" spans="2:65" s="13" customFormat="1" ht="11.25">
      <c r="B289" s="212"/>
      <c r="C289" s="213"/>
      <c r="D289" s="203" t="s">
        <v>149</v>
      </c>
      <c r="E289" s="214" t="s">
        <v>1</v>
      </c>
      <c r="F289" s="215" t="s">
        <v>365</v>
      </c>
      <c r="G289" s="213"/>
      <c r="H289" s="216">
        <v>1.395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149</v>
      </c>
      <c r="AU289" s="222" t="s">
        <v>85</v>
      </c>
      <c r="AV289" s="13" t="s">
        <v>85</v>
      </c>
      <c r="AW289" s="13" t="s">
        <v>32</v>
      </c>
      <c r="AX289" s="13" t="s">
        <v>76</v>
      </c>
      <c r="AY289" s="222" t="s">
        <v>140</v>
      </c>
    </row>
    <row r="290" spans="2:65" s="14" customFormat="1" ht="11.25">
      <c r="B290" s="223"/>
      <c r="C290" s="224"/>
      <c r="D290" s="203" t="s">
        <v>149</v>
      </c>
      <c r="E290" s="225" t="s">
        <v>1</v>
      </c>
      <c r="F290" s="226" t="s">
        <v>187</v>
      </c>
      <c r="G290" s="224"/>
      <c r="H290" s="227">
        <v>4.077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AT290" s="233" t="s">
        <v>149</v>
      </c>
      <c r="AU290" s="233" t="s">
        <v>85</v>
      </c>
      <c r="AV290" s="14" t="s">
        <v>147</v>
      </c>
      <c r="AW290" s="14" t="s">
        <v>32</v>
      </c>
      <c r="AX290" s="14" t="s">
        <v>81</v>
      </c>
      <c r="AY290" s="233" t="s">
        <v>140</v>
      </c>
    </row>
    <row r="291" spans="2:65" s="1" customFormat="1" ht="16.5" customHeight="1">
      <c r="B291" s="34"/>
      <c r="C291" s="188" t="s">
        <v>366</v>
      </c>
      <c r="D291" s="188" t="s">
        <v>142</v>
      </c>
      <c r="E291" s="189" t="s">
        <v>367</v>
      </c>
      <c r="F291" s="190" t="s">
        <v>368</v>
      </c>
      <c r="G291" s="191" t="s">
        <v>145</v>
      </c>
      <c r="H291" s="192">
        <v>4.077</v>
      </c>
      <c r="I291" s="193"/>
      <c r="J291" s="194">
        <f>ROUND(I291*H291,2)</f>
        <v>0</v>
      </c>
      <c r="K291" s="190" t="s">
        <v>146</v>
      </c>
      <c r="L291" s="38"/>
      <c r="M291" s="195" t="s">
        <v>1</v>
      </c>
      <c r="N291" s="196" t="s">
        <v>41</v>
      </c>
      <c r="O291" s="66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AR291" s="199" t="s">
        <v>147</v>
      </c>
      <c r="AT291" s="199" t="s">
        <v>142</v>
      </c>
      <c r="AU291" s="199" t="s">
        <v>85</v>
      </c>
      <c r="AY291" s="17" t="s">
        <v>140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7" t="s">
        <v>81</v>
      </c>
      <c r="BK291" s="200">
        <f>ROUND(I291*H291,2)</f>
        <v>0</v>
      </c>
      <c r="BL291" s="17" t="s">
        <v>147</v>
      </c>
      <c r="BM291" s="199" t="s">
        <v>369</v>
      </c>
    </row>
    <row r="292" spans="2:65" s="1" customFormat="1" ht="24" customHeight="1">
      <c r="B292" s="34"/>
      <c r="C292" s="188" t="s">
        <v>370</v>
      </c>
      <c r="D292" s="188" t="s">
        <v>142</v>
      </c>
      <c r="E292" s="189" t="s">
        <v>371</v>
      </c>
      <c r="F292" s="190" t="s">
        <v>372</v>
      </c>
      <c r="G292" s="191" t="s">
        <v>145</v>
      </c>
      <c r="H292" s="192">
        <v>5</v>
      </c>
      <c r="I292" s="193"/>
      <c r="J292" s="194">
        <f>ROUND(I292*H292,2)</f>
        <v>0</v>
      </c>
      <c r="K292" s="190" t="s">
        <v>146</v>
      </c>
      <c r="L292" s="38"/>
      <c r="M292" s="195" t="s">
        <v>1</v>
      </c>
      <c r="N292" s="196" t="s">
        <v>41</v>
      </c>
      <c r="O292" s="66"/>
      <c r="P292" s="197">
        <f>O292*H292</f>
        <v>0</v>
      </c>
      <c r="Q292" s="197">
        <v>2.102E-2</v>
      </c>
      <c r="R292" s="197">
        <f>Q292*H292</f>
        <v>0.1051</v>
      </c>
      <c r="S292" s="197">
        <v>0</v>
      </c>
      <c r="T292" s="198">
        <f>S292*H292</f>
        <v>0</v>
      </c>
      <c r="AR292" s="199" t="s">
        <v>147</v>
      </c>
      <c r="AT292" s="199" t="s">
        <v>142</v>
      </c>
      <c r="AU292" s="199" t="s">
        <v>85</v>
      </c>
      <c r="AY292" s="17" t="s">
        <v>140</v>
      </c>
      <c r="BE292" s="200">
        <f>IF(N292="základní",J292,0)</f>
        <v>0</v>
      </c>
      <c r="BF292" s="200">
        <f>IF(N292="snížená",J292,0)</f>
        <v>0</v>
      </c>
      <c r="BG292" s="200">
        <f>IF(N292="zákl. přenesená",J292,0)</f>
        <v>0</v>
      </c>
      <c r="BH292" s="200">
        <f>IF(N292="sníž. přenesená",J292,0)</f>
        <v>0</v>
      </c>
      <c r="BI292" s="200">
        <f>IF(N292="nulová",J292,0)</f>
        <v>0</v>
      </c>
      <c r="BJ292" s="17" t="s">
        <v>81</v>
      </c>
      <c r="BK292" s="200">
        <f>ROUND(I292*H292,2)</f>
        <v>0</v>
      </c>
      <c r="BL292" s="17" t="s">
        <v>147</v>
      </c>
      <c r="BM292" s="199" t="s">
        <v>373</v>
      </c>
    </row>
    <row r="293" spans="2:65" s="12" customFormat="1" ht="11.25">
      <c r="B293" s="201"/>
      <c r="C293" s="202"/>
      <c r="D293" s="203" t="s">
        <v>149</v>
      </c>
      <c r="E293" s="204" t="s">
        <v>1</v>
      </c>
      <c r="F293" s="205" t="s">
        <v>374</v>
      </c>
      <c r="G293" s="202"/>
      <c r="H293" s="204" t="s">
        <v>1</v>
      </c>
      <c r="I293" s="206"/>
      <c r="J293" s="202"/>
      <c r="K293" s="202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149</v>
      </c>
      <c r="AU293" s="211" t="s">
        <v>85</v>
      </c>
      <c r="AV293" s="12" t="s">
        <v>81</v>
      </c>
      <c r="AW293" s="12" t="s">
        <v>32</v>
      </c>
      <c r="AX293" s="12" t="s">
        <v>76</v>
      </c>
      <c r="AY293" s="211" t="s">
        <v>140</v>
      </c>
    </row>
    <row r="294" spans="2:65" s="13" customFormat="1" ht="11.25">
      <c r="B294" s="212"/>
      <c r="C294" s="213"/>
      <c r="D294" s="203" t="s">
        <v>149</v>
      </c>
      <c r="E294" s="214" t="s">
        <v>1</v>
      </c>
      <c r="F294" s="215" t="s">
        <v>166</v>
      </c>
      <c r="G294" s="213"/>
      <c r="H294" s="216">
        <v>5</v>
      </c>
      <c r="I294" s="217"/>
      <c r="J294" s="213"/>
      <c r="K294" s="213"/>
      <c r="L294" s="218"/>
      <c r="M294" s="219"/>
      <c r="N294" s="220"/>
      <c r="O294" s="220"/>
      <c r="P294" s="220"/>
      <c r="Q294" s="220"/>
      <c r="R294" s="220"/>
      <c r="S294" s="220"/>
      <c r="T294" s="221"/>
      <c r="AT294" s="222" t="s">
        <v>149</v>
      </c>
      <c r="AU294" s="222" t="s">
        <v>85</v>
      </c>
      <c r="AV294" s="13" t="s">
        <v>85</v>
      </c>
      <c r="AW294" s="13" t="s">
        <v>32</v>
      </c>
      <c r="AX294" s="13" t="s">
        <v>81</v>
      </c>
      <c r="AY294" s="222" t="s">
        <v>140</v>
      </c>
    </row>
    <row r="295" spans="2:65" s="1" customFormat="1" ht="16.5" customHeight="1">
      <c r="B295" s="34"/>
      <c r="C295" s="188" t="s">
        <v>375</v>
      </c>
      <c r="D295" s="188" t="s">
        <v>142</v>
      </c>
      <c r="E295" s="189" t="s">
        <v>376</v>
      </c>
      <c r="F295" s="190" t="s">
        <v>377</v>
      </c>
      <c r="G295" s="191" t="s">
        <v>347</v>
      </c>
      <c r="H295" s="192">
        <v>1</v>
      </c>
      <c r="I295" s="193"/>
      <c r="J295" s="194">
        <f>ROUND(I295*H295,2)</f>
        <v>0</v>
      </c>
      <c r="K295" s="190" t="s">
        <v>146</v>
      </c>
      <c r="L295" s="38"/>
      <c r="M295" s="195" t="s">
        <v>1</v>
      </c>
      <c r="N295" s="196" t="s">
        <v>41</v>
      </c>
      <c r="O295" s="66"/>
      <c r="P295" s="197">
        <f>O295*H295</f>
        <v>0</v>
      </c>
      <c r="Q295" s="197">
        <v>6.6E-3</v>
      </c>
      <c r="R295" s="197">
        <f>Q295*H295</f>
        <v>6.6E-3</v>
      </c>
      <c r="S295" s="197">
        <v>0</v>
      </c>
      <c r="T295" s="198">
        <f>S295*H295</f>
        <v>0</v>
      </c>
      <c r="AR295" s="199" t="s">
        <v>147</v>
      </c>
      <c r="AT295" s="199" t="s">
        <v>142</v>
      </c>
      <c r="AU295" s="199" t="s">
        <v>85</v>
      </c>
      <c r="AY295" s="17" t="s">
        <v>140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17" t="s">
        <v>81</v>
      </c>
      <c r="BK295" s="200">
        <f>ROUND(I295*H295,2)</f>
        <v>0</v>
      </c>
      <c r="BL295" s="17" t="s">
        <v>147</v>
      </c>
      <c r="BM295" s="199" t="s">
        <v>378</v>
      </c>
    </row>
    <row r="296" spans="2:65" s="12" customFormat="1" ht="11.25">
      <c r="B296" s="201"/>
      <c r="C296" s="202"/>
      <c r="D296" s="203" t="s">
        <v>149</v>
      </c>
      <c r="E296" s="204" t="s">
        <v>1</v>
      </c>
      <c r="F296" s="205" t="s">
        <v>379</v>
      </c>
      <c r="G296" s="202"/>
      <c r="H296" s="204" t="s">
        <v>1</v>
      </c>
      <c r="I296" s="206"/>
      <c r="J296" s="202"/>
      <c r="K296" s="202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149</v>
      </c>
      <c r="AU296" s="211" t="s">
        <v>85</v>
      </c>
      <c r="AV296" s="12" t="s">
        <v>81</v>
      </c>
      <c r="AW296" s="12" t="s">
        <v>32</v>
      </c>
      <c r="AX296" s="12" t="s">
        <v>76</v>
      </c>
      <c r="AY296" s="211" t="s">
        <v>140</v>
      </c>
    </row>
    <row r="297" spans="2:65" s="13" customFormat="1" ht="11.25">
      <c r="B297" s="212"/>
      <c r="C297" s="213"/>
      <c r="D297" s="203" t="s">
        <v>149</v>
      </c>
      <c r="E297" s="214" t="s">
        <v>1</v>
      </c>
      <c r="F297" s="215" t="s">
        <v>81</v>
      </c>
      <c r="G297" s="213"/>
      <c r="H297" s="216">
        <v>1</v>
      </c>
      <c r="I297" s="217"/>
      <c r="J297" s="213"/>
      <c r="K297" s="213"/>
      <c r="L297" s="218"/>
      <c r="M297" s="219"/>
      <c r="N297" s="220"/>
      <c r="O297" s="220"/>
      <c r="P297" s="220"/>
      <c r="Q297" s="220"/>
      <c r="R297" s="220"/>
      <c r="S297" s="220"/>
      <c r="T297" s="221"/>
      <c r="AT297" s="222" t="s">
        <v>149</v>
      </c>
      <c r="AU297" s="222" t="s">
        <v>85</v>
      </c>
      <c r="AV297" s="13" t="s">
        <v>85</v>
      </c>
      <c r="AW297" s="13" t="s">
        <v>32</v>
      </c>
      <c r="AX297" s="13" t="s">
        <v>81</v>
      </c>
      <c r="AY297" s="222" t="s">
        <v>140</v>
      </c>
    </row>
    <row r="298" spans="2:65" s="1" customFormat="1" ht="16.5" customHeight="1">
      <c r="B298" s="34"/>
      <c r="C298" s="245" t="s">
        <v>380</v>
      </c>
      <c r="D298" s="245" t="s">
        <v>244</v>
      </c>
      <c r="E298" s="246" t="s">
        <v>381</v>
      </c>
      <c r="F298" s="247" t="s">
        <v>382</v>
      </c>
      <c r="G298" s="248" t="s">
        <v>347</v>
      </c>
      <c r="H298" s="249">
        <v>1</v>
      </c>
      <c r="I298" s="250"/>
      <c r="J298" s="251">
        <f>ROUND(I298*H298,2)</f>
        <v>0</v>
      </c>
      <c r="K298" s="247" t="s">
        <v>146</v>
      </c>
      <c r="L298" s="252"/>
      <c r="M298" s="253" t="s">
        <v>1</v>
      </c>
      <c r="N298" s="254" t="s">
        <v>41</v>
      </c>
      <c r="O298" s="66"/>
      <c r="P298" s="197">
        <f>O298*H298</f>
        <v>0</v>
      </c>
      <c r="Q298" s="197">
        <v>3.3000000000000002E-2</v>
      </c>
      <c r="R298" s="197">
        <f>Q298*H298</f>
        <v>3.3000000000000002E-2</v>
      </c>
      <c r="S298" s="197">
        <v>0</v>
      </c>
      <c r="T298" s="198">
        <f>S298*H298</f>
        <v>0</v>
      </c>
      <c r="AR298" s="199" t="s">
        <v>179</v>
      </c>
      <c r="AT298" s="199" t="s">
        <v>244</v>
      </c>
      <c r="AU298" s="199" t="s">
        <v>85</v>
      </c>
      <c r="AY298" s="17" t="s">
        <v>140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81</v>
      </c>
      <c r="BK298" s="200">
        <f>ROUND(I298*H298,2)</f>
        <v>0</v>
      </c>
      <c r="BL298" s="17" t="s">
        <v>147</v>
      </c>
      <c r="BM298" s="199" t="s">
        <v>383</v>
      </c>
    </row>
    <row r="299" spans="2:65" s="11" customFormat="1" ht="22.9" customHeight="1">
      <c r="B299" s="172"/>
      <c r="C299" s="173"/>
      <c r="D299" s="174" t="s">
        <v>75</v>
      </c>
      <c r="E299" s="186" t="s">
        <v>166</v>
      </c>
      <c r="F299" s="186" t="s">
        <v>384</v>
      </c>
      <c r="G299" s="173"/>
      <c r="H299" s="173"/>
      <c r="I299" s="176"/>
      <c r="J299" s="187">
        <f>BK299</f>
        <v>0</v>
      </c>
      <c r="K299" s="173"/>
      <c r="L299" s="178"/>
      <c r="M299" s="179"/>
      <c r="N299" s="180"/>
      <c r="O299" s="180"/>
      <c r="P299" s="181">
        <f>SUM(P300:P322)</f>
        <v>0</v>
      </c>
      <c r="Q299" s="180"/>
      <c r="R299" s="181">
        <f>SUM(R300:R322)</f>
        <v>14.7884452</v>
      </c>
      <c r="S299" s="180"/>
      <c r="T299" s="182">
        <f>SUM(T300:T322)</f>
        <v>0</v>
      </c>
      <c r="AR299" s="183" t="s">
        <v>81</v>
      </c>
      <c r="AT299" s="184" t="s">
        <v>75</v>
      </c>
      <c r="AU299" s="184" t="s">
        <v>81</v>
      </c>
      <c r="AY299" s="183" t="s">
        <v>140</v>
      </c>
      <c r="BK299" s="185">
        <f>SUM(BK300:BK322)</f>
        <v>0</v>
      </c>
    </row>
    <row r="300" spans="2:65" s="1" customFormat="1" ht="24" customHeight="1">
      <c r="B300" s="34"/>
      <c r="C300" s="188" t="s">
        <v>385</v>
      </c>
      <c r="D300" s="188" t="s">
        <v>142</v>
      </c>
      <c r="E300" s="189" t="s">
        <v>386</v>
      </c>
      <c r="F300" s="190" t="s">
        <v>387</v>
      </c>
      <c r="G300" s="191" t="s">
        <v>145</v>
      </c>
      <c r="H300" s="192">
        <v>40</v>
      </c>
      <c r="I300" s="193"/>
      <c r="J300" s="194">
        <f>ROUND(I300*H300,2)</f>
        <v>0</v>
      </c>
      <c r="K300" s="190" t="s">
        <v>1</v>
      </c>
      <c r="L300" s="38"/>
      <c r="M300" s="195" t="s">
        <v>1</v>
      </c>
      <c r="N300" s="196" t="s">
        <v>41</v>
      </c>
      <c r="O300" s="66"/>
      <c r="P300" s="197">
        <f>O300*H300</f>
        <v>0</v>
      </c>
      <c r="Q300" s="197">
        <v>0</v>
      </c>
      <c r="R300" s="197">
        <f>Q300*H300</f>
        <v>0</v>
      </c>
      <c r="S300" s="197">
        <v>0</v>
      </c>
      <c r="T300" s="198">
        <f>S300*H300</f>
        <v>0</v>
      </c>
      <c r="AR300" s="199" t="s">
        <v>147</v>
      </c>
      <c r="AT300" s="199" t="s">
        <v>142</v>
      </c>
      <c r="AU300" s="199" t="s">
        <v>85</v>
      </c>
      <c r="AY300" s="17" t="s">
        <v>140</v>
      </c>
      <c r="BE300" s="200">
        <f>IF(N300="základní",J300,0)</f>
        <v>0</v>
      </c>
      <c r="BF300" s="200">
        <f>IF(N300="snížená",J300,0)</f>
        <v>0</v>
      </c>
      <c r="BG300" s="200">
        <f>IF(N300="zákl. přenesená",J300,0)</f>
        <v>0</v>
      </c>
      <c r="BH300" s="200">
        <f>IF(N300="sníž. přenesená",J300,0)</f>
        <v>0</v>
      </c>
      <c r="BI300" s="200">
        <f>IF(N300="nulová",J300,0)</f>
        <v>0</v>
      </c>
      <c r="BJ300" s="17" t="s">
        <v>81</v>
      </c>
      <c r="BK300" s="200">
        <f>ROUND(I300*H300,2)</f>
        <v>0</v>
      </c>
      <c r="BL300" s="17" t="s">
        <v>147</v>
      </c>
      <c r="BM300" s="199" t="s">
        <v>388</v>
      </c>
    </row>
    <row r="301" spans="2:65" s="12" customFormat="1" ht="11.25">
      <c r="B301" s="201"/>
      <c r="C301" s="202"/>
      <c r="D301" s="203" t="s">
        <v>149</v>
      </c>
      <c r="E301" s="204" t="s">
        <v>1</v>
      </c>
      <c r="F301" s="205" t="s">
        <v>389</v>
      </c>
      <c r="G301" s="202"/>
      <c r="H301" s="204" t="s">
        <v>1</v>
      </c>
      <c r="I301" s="206"/>
      <c r="J301" s="202"/>
      <c r="K301" s="202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149</v>
      </c>
      <c r="AU301" s="211" t="s">
        <v>85</v>
      </c>
      <c r="AV301" s="12" t="s">
        <v>81</v>
      </c>
      <c r="AW301" s="12" t="s">
        <v>32</v>
      </c>
      <c r="AX301" s="12" t="s">
        <v>76</v>
      </c>
      <c r="AY301" s="211" t="s">
        <v>140</v>
      </c>
    </row>
    <row r="302" spans="2:65" s="13" customFormat="1" ht="11.25">
      <c r="B302" s="212"/>
      <c r="C302" s="213"/>
      <c r="D302" s="203" t="s">
        <v>149</v>
      </c>
      <c r="E302" s="214" t="s">
        <v>1</v>
      </c>
      <c r="F302" s="215" t="s">
        <v>380</v>
      </c>
      <c r="G302" s="213"/>
      <c r="H302" s="216">
        <v>40</v>
      </c>
      <c r="I302" s="217"/>
      <c r="J302" s="213"/>
      <c r="K302" s="213"/>
      <c r="L302" s="218"/>
      <c r="M302" s="219"/>
      <c r="N302" s="220"/>
      <c r="O302" s="220"/>
      <c r="P302" s="220"/>
      <c r="Q302" s="220"/>
      <c r="R302" s="220"/>
      <c r="S302" s="220"/>
      <c r="T302" s="221"/>
      <c r="AT302" s="222" t="s">
        <v>149</v>
      </c>
      <c r="AU302" s="222" t="s">
        <v>85</v>
      </c>
      <c r="AV302" s="13" t="s">
        <v>85</v>
      </c>
      <c r="AW302" s="13" t="s">
        <v>32</v>
      </c>
      <c r="AX302" s="13" t="s">
        <v>81</v>
      </c>
      <c r="AY302" s="222" t="s">
        <v>140</v>
      </c>
    </row>
    <row r="303" spans="2:65" s="1" customFormat="1" ht="24" customHeight="1">
      <c r="B303" s="34"/>
      <c r="C303" s="188" t="s">
        <v>390</v>
      </c>
      <c r="D303" s="188" t="s">
        <v>142</v>
      </c>
      <c r="E303" s="189" t="s">
        <v>391</v>
      </c>
      <c r="F303" s="190" t="s">
        <v>392</v>
      </c>
      <c r="G303" s="191" t="s">
        <v>145</v>
      </c>
      <c r="H303" s="192">
        <v>40</v>
      </c>
      <c r="I303" s="193"/>
      <c r="J303" s="194">
        <f>ROUND(I303*H303,2)</f>
        <v>0</v>
      </c>
      <c r="K303" s="190" t="s">
        <v>146</v>
      </c>
      <c r="L303" s="38"/>
      <c r="M303" s="195" t="s">
        <v>1</v>
      </c>
      <c r="N303" s="196" t="s">
        <v>41</v>
      </c>
      <c r="O303" s="66"/>
      <c r="P303" s="197">
        <f>O303*H303</f>
        <v>0</v>
      </c>
      <c r="Q303" s="197">
        <v>0</v>
      </c>
      <c r="R303" s="197">
        <f>Q303*H303</f>
        <v>0</v>
      </c>
      <c r="S303" s="197">
        <v>0</v>
      </c>
      <c r="T303" s="198">
        <f>S303*H303</f>
        <v>0</v>
      </c>
      <c r="AR303" s="199" t="s">
        <v>147</v>
      </c>
      <c r="AT303" s="199" t="s">
        <v>142</v>
      </c>
      <c r="AU303" s="199" t="s">
        <v>85</v>
      </c>
      <c r="AY303" s="17" t="s">
        <v>140</v>
      </c>
      <c r="BE303" s="200">
        <f>IF(N303="základní",J303,0)</f>
        <v>0</v>
      </c>
      <c r="BF303" s="200">
        <f>IF(N303="snížená",J303,0)</f>
        <v>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17" t="s">
        <v>81</v>
      </c>
      <c r="BK303" s="200">
        <f>ROUND(I303*H303,2)</f>
        <v>0</v>
      </c>
      <c r="BL303" s="17" t="s">
        <v>147</v>
      </c>
      <c r="BM303" s="199" t="s">
        <v>393</v>
      </c>
    </row>
    <row r="304" spans="2:65" s="12" customFormat="1" ht="11.25">
      <c r="B304" s="201"/>
      <c r="C304" s="202"/>
      <c r="D304" s="203" t="s">
        <v>149</v>
      </c>
      <c r="E304" s="204" t="s">
        <v>1</v>
      </c>
      <c r="F304" s="205" t="s">
        <v>389</v>
      </c>
      <c r="G304" s="202"/>
      <c r="H304" s="204" t="s">
        <v>1</v>
      </c>
      <c r="I304" s="206"/>
      <c r="J304" s="202"/>
      <c r="K304" s="202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149</v>
      </c>
      <c r="AU304" s="211" t="s">
        <v>85</v>
      </c>
      <c r="AV304" s="12" t="s">
        <v>81</v>
      </c>
      <c r="AW304" s="12" t="s">
        <v>32</v>
      </c>
      <c r="AX304" s="12" t="s">
        <v>76</v>
      </c>
      <c r="AY304" s="211" t="s">
        <v>140</v>
      </c>
    </row>
    <row r="305" spans="2:65" s="13" customFormat="1" ht="11.25">
      <c r="B305" s="212"/>
      <c r="C305" s="213"/>
      <c r="D305" s="203" t="s">
        <v>149</v>
      </c>
      <c r="E305" s="214" t="s">
        <v>1</v>
      </c>
      <c r="F305" s="215" t="s">
        <v>380</v>
      </c>
      <c r="G305" s="213"/>
      <c r="H305" s="216">
        <v>40</v>
      </c>
      <c r="I305" s="217"/>
      <c r="J305" s="213"/>
      <c r="K305" s="213"/>
      <c r="L305" s="218"/>
      <c r="M305" s="219"/>
      <c r="N305" s="220"/>
      <c r="O305" s="220"/>
      <c r="P305" s="220"/>
      <c r="Q305" s="220"/>
      <c r="R305" s="220"/>
      <c r="S305" s="220"/>
      <c r="T305" s="221"/>
      <c r="AT305" s="222" t="s">
        <v>149</v>
      </c>
      <c r="AU305" s="222" t="s">
        <v>85</v>
      </c>
      <c r="AV305" s="13" t="s">
        <v>85</v>
      </c>
      <c r="AW305" s="13" t="s">
        <v>32</v>
      </c>
      <c r="AX305" s="13" t="s">
        <v>81</v>
      </c>
      <c r="AY305" s="222" t="s">
        <v>140</v>
      </c>
    </row>
    <row r="306" spans="2:65" s="1" customFormat="1" ht="16.5" customHeight="1">
      <c r="B306" s="34"/>
      <c r="C306" s="188" t="s">
        <v>394</v>
      </c>
      <c r="D306" s="188" t="s">
        <v>142</v>
      </c>
      <c r="E306" s="189" t="s">
        <v>395</v>
      </c>
      <c r="F306" s="190" t="s">
        <v>396</v>
      </c>
      <c r="G306" s="191" t="s">
        <v>145</v>
      </c>
      <c r="H306" s="192">
        <v>3.2</v>
      </c>
      <c r="I306" s="193"/>
      <c r="J306" s="194">
        <f>ROUND(I306*H306,2)</f>
        <v>0</v>
      </c>
      <c r="K306" s="190" t="s">
        <v>146</v>
      </c>
      <c r="L306" s="38"/>
      <c r="M306" s="195" t="s">
        <v>1</v>
      </c>
      <c r="N306" s="196" t="s">
        <v>41</v>
      </c>
      <c r="O306" s="66"/>
      <c r="P306" s="197">
        <f>O306*H306</f>
        <v>0</v>
      </c>
      <c r="Q306" s="197">
        <v>0</v>
      </c>
      <c r="R306" s="197">
        <f>Q306*H306</f>
        <v>0</v>
      </c>
      <c r="S306" s="197">
        <v>0</v>
      </c>
      <c r="T306" s="198">
        <f>S306*H306</f>
        <v>0</v>
      </c>
      <c r="AR306" s="199" t="s">
        <v>147</v>
      </c>
      <c r="AT306" s="199" t="s">
        <v>142</v>
      </c>
      <c r="AU306" s="199" t="s">
        <v>85</v>
      </c>
      <c r="AY306" s="17" t="s">
        <v>140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17" t="s">
        <v>81</v>
      </c>
      <c r="BK306" s="200">
        <f>ROUND(I306*H306,2)</f>
        <v>0</v>
      </c>
      <c r="BL306" s="17" t="s">
        <v>147</v>
      </c>
      <c r="BM306" s="199" t="s">
        <v>397</v>
      </c>
    </row>
    <row r="307" spans="2:65" s="12" customFormat="1" ht="22.5">
      <c r="B307" s="201"/>
      <c r="C307" s="202"/>
      <c r="D307" s="203" t="s">
        <v>149</v>
      </c>
      <c r="E307" s="204" t="s">
        <v>1</v>
      </c>
      <c r="F307" s="205" t="s">
        <v>155</v>
      </c>
      <c r="G307" s="202"/>
      <c r="H307" s="204" t="s">
        <v>1</v>
      </c>
      <c r="I307" s="206"/>
      <c r="J307" s="202"/>
      <c r="K307" s="202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149</v>
      </c>
      <c r="AU307" s="211" t="s">
        <v>85</v>
      </c>
      <c r="AV307" s="12" t="s">
        <v>81</v>
      </c>
      <c r="AW307" s="12" t="s">
        <v>32</v>
      </c>
      <c r="AX307" s="12" t="s">
        <v>76</v>
      </c>
      <c r="AY307" s="211" t="s">
        <v>140</v>
      </c>
    </row>
    <row r="308" spans="2:65" s="13" customFormat="1" ht="11.25">
      <c r="B308" s="212"/>
      <c r="C308" s="213"/>
      <c r="D308" s="203" t="s">
        <v>149</v>
      </c>
      <c r="E308" s="214" t="s">
        <v>1</v>
      </c>
      <c r="F308" s="215" t="s">
        <v>156</v>
      </c>
      <c r="G308" s="213"/>
      <c r="H308" s="216">
        <v>3.2</v>
      </c>
      <c r="I308" s="217"/>
      <c r="J308" s="213"/>
      <c r="K308" s="213"/>
      <c r="L308" s="218"/>
      <c r="M308" s="219"/>
      <c r="N308" s="220"/>
      <c r="O308" s="220"/>
      <c r="P308" s="220"/>
      <c r="Q308" s="220"/>
      <c r="R308" s="220"/>
      <c r="S308" s="220"/>
      <c r="T308" s="221"/>
      <c r="AT308" s="222" t="s">
        <v>149</v>
      </c>
      <c r="AU308" s="222" t="s">
        <v>85</v>
      </c>
      <c r="AV308" s="13" t="s">
        <v>85</v>
      </c>
      <c r="AW308" s="13" t="s">
        <v>32</v>
      </c>
      <c r="AX308" s="13" t="s">
        <v>81</v>
      </c>
      <c r="AY308" s="222" t="s">
        <v>140</v>
      </c>
    </row>
    <row r="309" spans="2:65" s="1" customFormat="1" ht="24" customHeight="1">
      <c r="B309" s="34"/>
      <c r="C309" s="188" t="s">
        <v>398</v>
      </c>
      <c r="D309" s="188" t="s">
        <v>142</v>
      </c>
      <c r="E309" s="189" t="s">
        <v>399</v>
      </c>
      <c r="F309" s="190" t="s">
        <v>400</v>
      </c>
      <c r="G309" s="191" t="s">
        <v>145</v>
      </c>
      <c r="H309" s="192">
        <v>3.2</v>
      </c>
      <c r="I309" s="193"/>
      <c r="J309" s="194">
        <f>ROUND(I309*H309,2)</f>
        <v>0</v>
      </c>
      <c r="K309" s="190" t="s">
        <v>146</v>
      </c>
      <c r="L309" s="38"/>
      <c r="M309" s="195" t="s">
        <v>1</v>
      </c>
      <c r="N309" s="196" t="s">
        <v>41</v>
      </c>
      <c r="O309" s="66"/>
      <c r="P309" s="197">
        <f>O309*H309</f>
        <v>0</v>
      </c>
      <c r="Q309" s="197">
        <v>0</v>
      </c>
      <c r="R309" s="197">
        <f>Q309*H309</f>
        <v>0</v>
      </c>
      <c r="S309" s="197">
        <v>0</v>
      </c>
      <c r="T309" s="198">
        <f>S309*H309</f>
        <v>0</v>
      </c>
      <c r="AR309" s="199" t="s">
        <v>147</v>
      </c>
      <c r="AT309" s="199" t="s">
        <v>142</v>
      </c>
      <c r="AU309" s="199" t="s">
        <v>85</v>
      </c>
      <c r="AY309" s="17" t="s">
        <v>140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17" t="s">
        <v>81</v>
      </c>
      <c r="BK309" s="200">
        <f>ROUND(I309*H309,2)</f>
        <v>0</v>
      </c>
      <c r="BL309" s="17" t="s">
        <v>147</v>
      </c>
      <c r="BM309" s="199" t="s">
        <v>401</v>
      </c>
    </row>
    <row r="310" spans="2:65" s="12" customFormat="1" ht="22.5">
      <c r="B310" s="201"/>
      <c r="C310" s="202"/>
      <c r="D310" s="203" t="s">
        <v>149</v>
      </c>
      <c r="E310" s="204" t="s">
        <v>1</v>
      </c>
      <c r="F310" s="205" t="s">
        <v>155</v>
      </c>
      <c r="G310" s="202"/>
      <c r="H310" s="204" t="s">
        <v>1</v>
      </c>
      <c r="I310" s="206"/>
      <c r="J310" s="202"/>
      <c r="K310" s="202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149</v>
      </c>
      <c r="AU310" s="211" t="s">
        <v>85</v>
      </c>
      <c r="AV310" s="12" t="s">
        <v>81</v>
      </c>
      <c r="AW310" s="12" t="s">
        <v>32</v>
      </c>
      <c r="AX310" s="12" t="s">
        <v>76</v>
      </c>
      <c r="AY310" s="211" t="s">
        <v>140</v>
      </c>
    </row>
    <row r="311" spans="2:65" s="13" customFormat="1" ht="11.25">
      <c r="B311" s="212"/>
      <c r="C311" s="213"/>
      <c r="D311" s="203" t="s">
        <v>149</v>
      </c>
      <c r="E311" s="214" t="s">
        <v>1</v>
      </c>
      <c r="F311" s="215" t="s">
        <v>156</v>
      </c>
      <c r="G311" s="213"/>
      <c r="H311" s="216">
        <v>3.2</v>
      </c>
      <c r="I311" s="217"/>
      <c r="J311" s="213"/>
      <c r="K311" s="213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149</v>
      </c>
      <c r="AU311" s="222" t="s">
        <v>85</v>
      </c>
      <c r="AV311" s="13" t="s">
        <v>85</v>
      </c>
      <c r="AW311" s="13" t="s">
        <v>32</v>
      </c>
      <c r="AX311" s="13" t="s">
        <v>81</v>
      </c>
      <c r="AY311" s="222" t="s">
        <v>140</v>
      </c>
    </row>
    <row r="312" spans="2:65" s="1" customFormat="1" ht="24" customHeight="1">
      <c r="B312" s="34"/>
      <c r="C312" s="188" t="s">
        <v>402</v>
      </c>
      <c r="D312" s="188" t="s">
        <v>142</v>
      </c>
      <c r="E312" s="189" t="s">
        <v>403</v>
      </c>
      <c r="F312" s="190" t="s">
        <v>404</v>
      </c>
      <c r="G312" s="191" t="s">
        <v>145</v>
      </c>
      <c r="H312" s="192">
        <v>40</v>
      </c>
      <c r="I312" s="193"/>
      <c r="J312" s="194">
        <f>ROUND(I312*H312,2)</f>
        <v>0</v>
      </c>
      <c r="K312" s="190" t="s">
        <v>146</v>
      </c>
      <c r="L312" s="38"/>
      <c r="M312" s="195" t="s">
        <v>1</v>
      </c>
      <c r="N312" s="196" t="s">
        <v>41</v>
      </c>
      <c r="O312" s="66"/>
      <c r="P312" s="197">
        <f>O312*H312</f>
        <v>0</v>
      </c>
      <c r="Q312" s="197">
        <v>0.10362</v>
      </c>
      <c r="R312" s="197">
        <f>Q312*H312</f>
        <v>4.1448</v>
      </c>
      <c r="S312" s="197">
        <v>0</v>
      </c>
      <c r="T312" s="198">
        <f>S312*H312</f>
        <v>0</v>
      </c>
      <c r="AR312" s="199" t="s">
        <v>147</v>
      </c>
      <c r="AT312" s="199" t="s">
        <v>142</v>
      </c>
      <c r="AU312" s="199" t="s">
        <v>85</v>
      </c>
      <c r="AY312" s="17" t="s">
        <v>140</v>
      </c>
      <c r="BE312" s="200">
        <f>IF(N312="základní",J312,0)</f>
        <v>0</v>
      </c>
      <c r="BF312" s="200">
        <f>IF(N312="snížená",J312,0)</f>
        <v>0</v>
      </c>
      <c r="BG312" s="200">
        <f>IF(N312="zákl. přenesená",J312,0)</f>
        <v>0</v>
      </c>
      <c r="BH312" s="200">
        <f>IF(N312="sníž. přenesená",J312,0)</f>
        <v>0</v>
      </c>
      <c r="BI312" s="200">
        <f>IF(N312="nulová",J312,0)</f>
        <v>0</v>
      </c>
      <c r="BJ312" s="17" t="s">
        <v>81</v>
      </c>
      <c r="BK312" s="200">
        <f>ROUND(I312*H312,2)</f>
        <v>0</v>
      </c>
      <c r="BL312" s="17" t="s">
        <v>147</v>
      </c>
      <c r="BM312" s="199" t="s">
        <v>405</v>
      </c>
    </row>
    <row r="313" spans="2:65" s="12" customFormat="1" ht="11.25">
      <c r="B313" s="201"/>
      <c r="C313" s="202"/>
      <c r="D313" s="203" t="s">
        <v>149</v>
      </c>
      <c r="E313" s="204" t="s">
        <v>1</v>
      </c>
      <c r="F313" s="205" t="s">
        <v>389</v>
      </c>
      <c r="G313" s="202"/>
      <c r="H313" s="204" t="s">
        <v>1</v>
      </c>
      <c r="I313" s="206"/>
      <c r="J313" s="202"/>
      <c r="K313" s="202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149</v>
      </c>
      <c r="AU313" s="211" t="s">
        <v>85</v>
      </c>
      <c r="AV313" s="12" t="s">
        <v>81</v>
      </c>
      <c r="AW313" s="12" t="s">
        <v>32</v>
      </c>
      <c r="AX313" s="12" t="s">
        <v>76</v>
      </c>
      <c r="AY313" s="211" t="s">
        <v>140</v>
      </c>
    </row>
    <row r="314" spans="2:65" s="13" customFormat="1" ht="11.25">
      <c r="B314" s="212"/>
      <c r="C314" s="213"/>
      <c r="D314" s="203" t="s">
        <v>149</v>
      </c>
      <c r="E314" s="214" t="s">
        <v>1</v>
      </c>
      <c r="F314" s="215" t="s">
        <v>380</v>
      </c>
      <c r="G314" s="213"/>
      <c r="H314" s="216">
        <v>40</v>
      </c>
      <c r="I314" s="217"/>
      <c r="J314" s="213"/>
      <c r="K314" s="213"/>
      <c r="L314" s="218"/>
      <c r="M314" s="219"/>
      <c r="N314" s="220"/>
      <c r="O314" s="220"/>
      <c r="P314" s="220"/>
      <c r="Q314" s="220"/>
      <c r="R314" s="220"/>
      <c r="S314" s="220"/>
      <c r="T314" s="221"/>
      <c r="AT314" s="222" t="s">
        <v>149</v>
      </c>
      <c r="AU314" s="222" t="s">
        <v>85</v>
      </c>
      <c r="AV314" s="13" t="s">
        <v>85</v>
      </c>
      <c r="AW314" s="13" t="s">
        <v>32</v>
      </c>
      <c r="AX314" s="13" t="s">
        <v>81</v>
      </c>
      <c r="AY314" s="222" t="s">
        <v>140</v>
      </c>
    </row>
    <row r="315" spans="2:65" s="1" customFormat="1" ht="16.5" customHeight="1">
      <c r="B315" s="34"/>
      <c r="C315" s="245" t="s">
        <v>406</v>
      </c>
      <c r="D315" s="245" t="s">
        <v>244</v>
      </c>
      <c r="E315" s="246" t="s">
        <v>407</v>
      </c>
      <c r="F315" s="247" t="s">
        <v>408</v>
      </c>
      <c r="G315" s="248" t="s">
        <v>145</v>
      </c>
      <c r="H315" s="249">
        <v>40</v>
      </c>
      <c r="I315" s="250"/>
      <c r="J315" s="251">
        <f>ROUND(I315*H315,2)</f>
        <v>0</v>
      </c>
      <c r="K315" s="247" t="s">
        <v>146</v>
      </c>
      <c r="L315" s="252"/>
      <c r="M315" s="253" t="s">
        <v>1</v>
      </c>
      <c r="N315" s="254" t="s">
        <v>41</v>
      </c>
      <c r="O315" s="66"/>
      <c r="P315" s="197">
        <f>O315*H315</f>
        <v>0</v>
      </c>
      <c r="Q315" s="197">
        <v>0.152</v>
      </c>
      <c r="R315" s="197">
        <f>Q315*H315</f>
        <v>6.08</v>
      </c>
      <c r="S315" s="197">
        <v>0</v>
      </c>
      <c r="T315" s="198">
        <f>S315*H315</f>
        <v>0</v>
      </c>
      <c r="AR315" s="199" t="s">
        <v>179</v>
      </c>
      <c r="AT315" s="199" t="s">
        <v>244</v>
      </c>
      <c r="AU315" s="199" t="s">
        <v>85</v>
      </c>
      <c r="AY315" s="17" t="s">
        <v>140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81</v>
      </c>
      <c r="BK315" s="200">
        <f>ROUND(I315*H315,2)</f>
        <v>0</v>
      </c>
      <c r="BL315" s="17" t="s">
        <v>147</v>
      </c>
      <c r="BM315" s="199" t="s">
        <v>409</v>
      </c>
    </row>
    <row r="316" spans="2:65" s="1" customFormat="1" ht="36" customHeight="1">
      <c r="B316" s="34"/>
      <c r="C316" s="188" t="s">
        <v>410</v>
      </c>
      <c r="D316" s="188" t="s">
        <v>142</v>
      </c>
      <c r="E316" s="189" t="s">
        <v>411</v>
      </c>
      <c r="F316" s="190" t="s">
        <v>412</v>
      </c>
      <c r="G316" s="191" t="s">
        <v>145</v>
      </c>
      <c r="H316" s="192">
        <v>19.882000000000001</v>
      </c>
      <c r="I316" s="193"/>
      <c r="J316" s="194">
        <f>ROUND(I316*H316,2)</f>
        <v>0</v>
      </c>
      <c r="K316" s="190" t="s">
        <v>1</v>
      </c>
      <c r="L316" s="38"/>
      <c r="M316" s="195" t="s">
        <v>1</v>
      </c>
      <c r="N316" s="196" t="s">
        <v>41</v>
      </c>
      <c r="O316" s="66"/>
      <c r="P316" s="197">
        <f>O316*H316</f>
        <v>0</v>
      </c>
      <c r="Q316" s="197">
        <v>0.14610000000000001</v>
      </c>
      <c r="R316" s="197">
        <f>Q316*H316</f>
        <v>2.9047602000000006</v>
      </c>
      <c r="S316" s="197">
        <v>0</v>
      </c>
      <c r="T316" s="198">
        <f>S316*H316</f>
        <v>0</v>
      </c>
      <c r="AR316" s="199" t="s">
        <v>147</v>
      </c>
      <c r="AT316" s="199" t="s">
        <v>142</v>
      </c>
      <c r="AU316" s="199" t="s">
        <v>85</v>
      </c>
      <c r="AY316" s="17" t="s">
        <v>140</v>
      </c>
      <c r="BE316" s="200">
        <f>IF(N316="základní",J316,0)</f>
        <v>0</v>
      </c>
      <c r="BF316" s="200">
        <f>IF(N316="snížená",J316,0)</f>
        <v>0</v>
      </c>
      <c r="BG316" s="200">
        <f>IF(N316="zákl. přenesená",J316,0)</f>
        <v>0</v>
      </c>
      <c r="BH316" s="200">
        <f>IF(N316="sníž. přenesená",J316,0)</f>
        <v>0</v>
      </c>
      <c r="BI316" s="200">
        <f>IF(N316="nulová",J316,0)</f>
        <v>0</v>
      </c>
      <c r="BJ316" s="17" t="s">
        <v>81</v>
      </c>
      <c r="BK316" s="200">
        <f>ROUND(I316*H316,2)</f>
        <v>0</v>
      </c>
      <c r="BL316" s="17" t="s">
        <v>147</v>
      </c>
      <c r="BM316" s="199" t="s">
        <v>413</v>
      </c>
    </row>
    <row r="317" spans="2:65" s="1" customFormat="1" ht="24" customHeight="1">
      <c r="B317" s="34"/>
      <c r="C317" s="245" t="s">
        <v>414</v>
      </c>
      <c r="D317" s="245" t="s">
        <v>244</v>
      </c>
      <c r="E317" s="246" t="s">
        <v>415</v>
      </c>
      <c r="F317" s="247" t="s">
        <v>416</v>
      </c>
      <c r="G317" s="248" t="s">
        <v>145</v>
      </c>
      <c r="H317" s="249">
        <v>9.11</v>
      </c>
      <c r="I317" s="250"/>
      <c r="J317" s="251">
        <f>ROUND(I317*H317,2)</f>
        <v>0</v>
      </c>
      <c r="K317" s="247" t="s">
        <v>1</v>
      </c>
      <c r="L317" s="252"/>
      <c r="M317" s="253" t="s">
        <v>1</v>
      </c>
      <c r="N317" s="254" t="s">
        <v>41</v>
      </c>
      <c r="O317" s="66"/>
      <c r="P317" s="197">
        <f>O317*H317</f>
        <v>0</v>
      </c>
      <c r="Q317" s="197">
        <v>8.7499999999999994E-2</v>
      </c>
      <c r="R317" s="197">
        <f>Q317*H317</f>
        <v>0.79712499999999986</v>
      </c>
      <c r="S317" s="197">
        <v>0</v>
      </c>
      <c r="T317" s="198">
        <f>S317*H317</f>
        <v>0</v>
      </c>
      <c r="AR317" s="199" t="s">
        <v>179</v>
      </c>
      <c r="AT317" s="199" t="s">
        <v>244</v>
      </c>
      <c r="AU317" s="199" t="s">
        <v>85</v>
      </c>
      <c r="AY317" s="17" t="s">
        <v>140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7" t="s">
        <v>81</v>
      </c>
      <c r="BK317" s="200">
        <f>ROUND(I317*H317,2)</f>
        <v>0</v>
      </c>
      <c r="BL317" s="17" t="s">
        <v>147</v>
      </c>
      <c r="BM317" s="199" t="s">
        <v>417</v>
      </c>
    </row>
    <row r="318" spans="2:65" s="12" customFormat="1" ht="11.25">
      <c r="B318" s="201"/>
      <c r="C318" s="202"/>
      <c r="D318" s="203" t="s">
        <v>149</v>
      </c>
      <c r="E318" s="204" t="s">
        <v>1</v>
      </c>
      <c r="F318" s="205" t="s">
        <v>418</v>
      </c>
      <c r="G318" s="202"/>
      <c r="H318" s="204" t="s">
        <v>1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149</v>
      </c>
      <c r="AU318" s="211" t="s">
        <v>85</v>
      </c>
      <c r="AV318" s="12" t="s">
        <v>81</v>
      </c>
      <c r="AW318" s="12" t="s">
        <v>32</v>
      </c>
      <c r="AX318" s="12" t="s">
        <v>76</v>
      </c>
      <c r="AY318" s="211" t="s">
        <v>140</v>
      </c>
    </row>
    <row r="319" spans="2:65" s="13" customFormat="1" ht="11.25">
      <c r="B319" s="212"/>
      <c r="C319" s="213"/>
      <c r="D319" s="203" t="s">
        <v>149</v>
      </c>
      <c r="E319" s="214" t="s">
        <v>1</v>
      </c>
      <c r="F319" s="215" t="s">
        <v>419</v>
      </c>
      <c r="G319" s="213"/>
      <c r="H319" s="216">
        <v>9.11</v>
      </c>
      <c r="I319" s="217"/>
      <c r="J319" s="213"/>
      <c r="K319" s="213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149</v>
      </c>
      <c r="AU319" s="222" t="s">
        <v>85</v>
      </c>
      <c r="AV319" s="13" t="s">
        <v>85</v>
      </c>
      <c r="AW319" s="13" t="s">
        <v>32</v>
      </c>
      <c r="AX319" s="13" t="s">
        <v>81</v>
      </c>
      <c r="AY319" s="222" t="s">
        <v>140</v>
      </c>
    </row>
    <row r="320" spans="2:65" s="1" customFormat="1" ht="24" customHeight="1">
      <c r="B320" s="34"/>
      <c r="C320" s="245" t="s">
        <v>420</v>
      </c>
      <c r="D320" s="245" t="s">
        <v>244</v>
      </c>
      <c r="E320" s="246" t="s">
        <v>421</v>
      </c>
      <c r="F320" s="247" t="s">
        <v>422</v>
      </c>
      <c r="G320" s="248" t="s">
        <v>145</v>
      </c>
      <c r="H320" s="249">
        <v>10.772</v>
      </c>
      <c r="I320" s="250"/>
      <c r="J320" s="251">
        <f>ROUND(I320*H320,2)</f>
        <v>0</v>
      </c>
      <c r="K320" s="247" t="s">
        <v>1</v>
      </c>
      <c r="L320" s="252"/>
      <c r="M320" s="253" t="s">
        <v>1</v>
      </c>
      <c r="N320" s="254" t="s">
        <v>41</v>
      </c>
      <c r="O320" s="66"/>
      <c r="P320" s="197">
        <f>O320*H320</f>
        <v>0</v>
      </c>
      <c r="Q320" s="197">
        <v>0.08</v>
      </c>
      <c r="R320" s="197">
        <f>Q320*H320</f>
        <v>0.86176000000000008</v>
      </c>
      <c r="S320" s="197">
        <v>0</v>
      </c>
      <c r="T320" s="198">
        <f>S320*H320</f>
        <v>0</v>
      </c>
      <c r="AR320" s="199" t="s">
        <v>179</v>
      </c>
      <c r="AT320" s="199" t="s">
        <v>244</v>
      </c>
      <c r="AU320" s="199" t="s">
        <v>85</v>
      </c>
      <c r="AY320" s="17" t="s">
        <v>140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7" t="s">
        <v>81</v>
      </c>
      <c r="BK320" s="200">
        <f>ROUND(I320*H320,2)</f>
        <v>0</v>
      </c>
      <c r="BL320" s="17" t="s">
        <v>147</v>
      </c>
      <c r="BM320" s="199" t="s">
        <v>423</v>
      </c>
    </row>
    <row r="321" spans="2:65" s="12" customFormat="1" ht="11.25">
      <c r="B321" s="201"/>
      <c r="C321" s="202"/>
      <c r="D321" s="203" t="s">
        <v>149</v>
      </c>
      <c r="E321" s="204" t="s">
        <v>1</v>
      </c>
      <c r="F321" s="205" t="s">
        <v>341</v>
      </c>
      <c r="G321" s="202"/>
      <c r="H321" s="204" t="s">
        <v>1</v>
      </c>
      <c r="I321" s="206"/>
      <c r="J321" s="202"/>
      <c r="K321" s="202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149</v>
      </c>
      <c r="AU321" s="211" t="s">
        <v>85</v>
      </c>
      <c r="AV321" s="12" t="s">
        <v>81</v>
      </c>
      <c r="AW321" s="12" t="s">
        <v>32</v>
      </c>
      <c r="AX321" s="12" t="s">
        <v>76</v>
      </c>
      <c r="AY321" s="211" t="s">
        <v>140</v>
      </c>
    </row>
    <row r="322" spans="2:65" s="13" customFormat="1" ht="11.25">
      <c r="B322" s="212"/>
      <c r="C322" s="213"/>
      <c r="D322" s="203" t="s">
        <v>149</v>
      </c>
      <c r="E322" s="214" t="s">
        <v>1</v>
      </c>
      <c r="F322" s="215" t="s">
        <v>424</v>
      </c>
      <c r="G322" s="213"/>
      <c r="H322" s="216">
        <v>10.772</v>
      </c>
      <c r="I322" s="217"/>
      <c r="J322" s="213"/>
      <c r="K322" s="213"/>
      <c r="L322" s="218"/>
      <c r="M322" s="219"/>
      <c r="N322" s="220"/>
      <c r="O322" s="220"/>
      <c r="P322" s="220"/>
      <c r="Q322" s="220"/>
      <c r="R322" s="220"/>
      <c r="S322" s="220"/>
      <c r="T322" s="221"/>
      <c r="AT322" s="222" t="s">
        <v>149</v>
      </c>
      <c r="AU322" s="222" t="s">
        <v>85</v>
      </c>
      <c r="AV322" s="13" t="s">
        <v>85</v>
      </c>
      <c r="AW322" s="13" t="s">
        <v>32</v>
      </c>
      <c r="AX322" s="13" t="s">
        <v>81</v>
      </c>
      <c r="AY322" s="222" t="s">
        <v>140</v>
      </c>
    </row>
    <row r="323" spans="2:65" s="11" customFormat="1" ht="22.9" customHeight="1">
      <c r="B323" s="172"/>
      <c r="C323" s="173"/>
      <c r="D323" s="174" t="s">
        <v>75</v>
      </c>
      <c r="E323" s="186" t="s">
        <v>161</v>
      </c>
      <c r="F323" s="186" t="s">
        <v>425</v>
      </c>
      <c r="G323" s="173"/>
      <c r="H323" s="173"/>
      <c r="I323" s="176"/>
      <c r="J323" s="187">
        <f>BK323</f>
        <v>0</v>
      </c>
      <c r="K323" s="173"/>
      <c r="L323" s="178"/>
      <c r="M323" s="179"/>
      <c r="N323" s="180"/>
      <c r="O323" s="180"/>
      <c r="P323" s="181">
        <f>SUM(P324:P337)</f>
        <v>0</v>
      </c>
      <c r="Q323" s="180"/>
      <c r="R323" s="181">
        <f>SUM(R324:R337)</f>
        <v>3.6652588199999991</v>
      </c>
      <c r="S323" s="180"/>
      <c r="T323" s="182">
        <f>SUM(T324:T337)</f>
        <v>0</v>
      </c>
      <c r="AR323" s="183" t="s">
        <v>81</v>
      </c>
      <c r="AT323" s="184" t="s">
        <v>75</v>
      </c>
      <c r="AU323" s="184" t="s">
        <v>81</v>
      </c>
      <c r="AY323" s="183" t="s">
        <v>140</v>
      </c>
      <c r="BK323" s="185">
        <f>SUM(BK324:BK337)</f>
        <v>0</v>
      </c>
    </row>
    <row r="324" spans="2:65" s="1" customFormat="1" ht="24" customHeight="1">
      <c r="B324" s="34"/>
      <c r="C324" s="188" t="s">
        <v>254</v>
      </c>
      <c r="D324" s="188" t="s">
        <v>142</v>
      </c>
      <c r="E324" s="189" t="s">
        <v>426</v>
      </c>
      <c r="F324" s="190" t="s">
        <v>427</v>
      </c>
      <c r="G324" s="191" t="s">
        <v>182</v>
      </c>
      <c r="H324" s="192">
        <v>0.97299999999999998</v>
      </c>
      <c r="I324" s="193"/>
      <c r="J324" s="194">
        <f>ROUND(I324*H324,2)</f>
        <v>0</v>
      </c>
      <c r="K324" s="190" t="s">
        <v>146</v>
      </c>
      <c r="L324" s="38"/>
      <c r="M324" s="195" t="s">
        <v>1</v>
      </c>
      <c r="N324" s="196" t="s">
        <v>41</v>
      </c>
      <c r="O324" s="66"/>
      <c r="P324" s="197">
        <f>O324*H324</f>
        <v>0</v>
      </c>
      <c r="Q324" s="197">
        <v>2.2563399999999998</v>
      </c>
      <c r="R324" s="197">
        <f>Q324*H324</f>
        <v>2.1954188199999995</v>
      </c>
      <c r="S324" s="197">
        <v>0</v>
      </c>
      <c r="T324" s="198">
        <f>S324*H324</f>
        <v>0</v>
      </c>
      <c r="AR324" s="199" t="s">
        <v>147</v>
      </c>
      <c r="AT324" s="199" t="s">
        <v>142</v>
      </c>
      <c r="AU324" s="199" t="s">
        <v>85</v>
      </c>
      <c r="AY324" s="17" t="s">
        <v>140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7" t="s">
        <v>81</v>
      </c>
      <c r="BK324" s="200">
        <f>ROUND(I324*H324,2)</f>
        <v>0</v>
      </c>
      <c r="BL324" s="17" t="s">
        <v>147</v>
      </c>
      <c r="BM324" s="199" t="s">
        <v>428</v>
      </c>
    </row>
    <row r="325" spans="2:65" s="12" customFormat="1" ht="11.25">
      <c r="B325" s="201"/>
      <c r="C325" s="202"/>
      <c r="D325" s="203" t="s">
        <v>149</v>
      </c>
      <c r="E325" s="204" t="s">
        <v>1</v>
      </c>
      <c r="F325" s="205" t="s">
        <v>374</v>
      </c>
      <c r="G325" s="202"/>
      <c r="H325" s="204" t="s">
        <v>1</v>
      </c>
      <c r="I325" s="206"/>
      <c r="J325" s="202"/>
      <c r="K325" s="202"/>
      <c r="L325" s="207"/>
      <c r="M325" s="208"/>
      <c r="N325" s="209"/>
      <c r="O325" s="209"/>
      <c r="P325" s="209"/>
      <c r="Q325" s="209"/>
      <c r="R325" s="209"/>
      <c r="S325" s="209"/>
      <c r="T325" s="210"/>
      <c r="AT325" s="211" t="s">
        <v>149</v>
      </c>
      <c r="AU325" s="211" t="s">
        <v>85</v>
      </c>
      <c r="AV325" s="12" t="s">
        <v>81</v>
      </c>
      <c r="AW325" s="12" t="s">
        <v>32</v>
      </c>
      <c r="AX325" s="12" t="s">
        <v>76</v>
      </c>
      <c r="AY325" s="211" t="s">
        <v>140</v>
      </c>
    </row>
    <row r="326" spans="2:65" s="13" customFormat="1" ht="11.25">
      <c r="B326" s="212"/>
      <c r="C326" s="213"/>
      <c r="D326" s="203" t="s">
        <v>149</v>
      </c>
      <c r="E326" s="214" t="s">
        <v>1</v>
      </c>
      <c r="F326" s="215" t="s">
        <v>429</v>
      </c>
      <c r="G326" s="213"/>
      <c r="H326" s="216">
        <v>0.35</v>
      </c>
      <c r="I326" s="217"/>
      <c r="J326" s="213"/>
      <c r="K326" s="213"/>
      <c r="L326" s="218"/>
      <c r="M326" s="219"/>
      <c r="N326" s="220"/>
      <c r="O326" s="220"/>
      <c r="P326" s="220"/>
      <c r="Q326" s="220"/>
      <c r="R326" s="220"/>
      <c r="S326" s="220"/>
      <c r="T326" s="221"/>
      <c r="AT326" s="222" t="s">
        <v>149</v>
      </c>
      <c r="AU326" s="222" t="s">
        <v>85</v>
      </c>
      <c r="AV326" s="13" t="s">
        <v>85</v>
      </c>
      <c r="AW326" s="13" t="s">
        <v>32</v>
      </c>
      <c r="AX326" s="13" t="s">
        <v>76</v>
      </c>
      <c r="AY326" s="222" t="s">
        <v>140</v>
      </c>
    </row>
    <row r="327" spans="2:65" s="12" customFormat="1" ht="11.25">
      <c r="B327" s="201"/>
      <c r="C327" s="202"/>
      <c r="D327" s="203" t="s">
        <v>149</v>
      </c>
      <c r="E327" s="204" t="s">
        <v>1</v>
      </c>
      <c r="F327" s="205" t="s">
        <v>341</v>
      </c>
      <c r="G327" s="202"/>
      <c r="H327" s="204" t="s">
        <v>1</v>
      </c>
      <c r="I327" s="206"/>
      <c r="J327" s="202"/>
      <c r="K327" s="202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149</v>
      </c>
      <c r="AU327" s="211" t="s">
        <v>85</v>
      </c>
      <c r="AV327" s="12" t="s">
        <v>81</v>
      </c>
      <c r="AW327" s="12" t="s">
        <v>32</v>
      </c>
      <c r="AX327" s="12" t="s">
        <v>76</v>
      </c>
      <c r="AY327" s="211" t="s">
        <v>140</v>
      </c>
    </row>
    <row r="328" spans="2:65" s="13" customFormat="1" ht="11.25">
      <c r="B328" s="212"/>
      <c r="C328" s="213"/>
      <c r="D328" s="203" t="s">
        <v>149</v>
      </c>
      <c r="E328" s="214" t="s">
        <v>1</v>
      </c>
      <c r="F328" s="215" t="s">
        <v>430</v>
      </c>
      <c r="G328" s="213"/>
      <c r="H328" s="216">
        <v>0.623</v>
      </c>
      <c r="I328" s="217"/>
      <c r="J328" s="213"/>
      <c r="K328" s="213"/>
      <c r="L328" s="218"/>
      <c r="M328" s="219"/>
      <c r="N328" s="220"/>
      <c r="O328" s="220"/>
      <c r="P328" s="220"/>
      <c r="Q328" s="220"/>
      <c r="R328" s="220"/>
      <c r="S328" s="220"/>
      <c r="T328" s="221"/>
      <c r="AT328" s="222" t="s">
        <v>149</v>
      </c>
      <c r="AU328" s="222" t="s">
        <v>85</v>
      </c>
      <c r="AV328" s="13" t="s">
        <v>85</v>
      </c>
      <c r="AW328" s="13" t="s">
        <v>32</v>
      </c>
      <c r="AX328" s="13" t="s">
        <v>76</v>
      </c>
      <c r="AY328" s="222" t="s">
        <v>140</v>
      </c>
    </row>
    <row r="329" spans="2:65" s="14" customFormat="1" ht="11.25">
      <c r="B329" s="223"/>
      <c r="C329" s="224"/>
      <c r="D329" s="203" t="s">
        <v>149</v>
      </c>
      <c r="E329" s="225" t="s">
        <v>1</v>
      </c>
      <c r="F329" s="226" t="s">
        <v>187</v>
      </c>
      <c r="G329" s="224"/>
      <c r="H329" s="227">
        <v>0.97299999999999998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AT329" s="233" t="s">
        <v>149</v>
      </c>
      <c r="AU329" s="233" t="s">
        <v>85</v>
      </c>
      <c r="AV329" s="14" t="s">
        <v>147</v>
      </c>
      <c r="AW329" s="14" t="s">
        <v>32</v>
      </c>
      <c r="AX329" s="14" t="s">
        <v>81</v>
      </c>
      <c r="AY329" s="233" t="s">
        <v>140</v>
      </c>
    </row>
    <row r="330" spans="2:65" s="1" customFormat="1" ht="16.5" customHeight="1">
      <c r="B330" s="34"/>
      <c r="C330" s="188" t="s">
        <v>431</v>
      </c>
      <c r="D330" s="188" t="s">
        <v>142</v>
      </c>
      <c r="E330" s="189" t="s">
        <v>432</v>
      </c>
      <c r="F330" s="190" t="s">
        <v>433</v>
      </c>
      <c r="G330" s="191" t="s">
        <v>145</v>
      </c>
      <c r="H330" s="192">
        <v>4</v>
      </c>
      <c r="I330" s="193"/>
      <c r="J330" s="194">
        <f>ROUND(I330*H330,2)</f>
        <v>0</v>
      </c>
      <c r="K330" s="190" t="s">
        <v>146</v>
      </c>
      <c r="L330" s="38"/>
      <c r="M330" s="195" t="s">
        <v>1</v>
      </c>
      <c r="N330" s="196" t="s">
        <v>41</v>
      </c>
      <c r="O330" s="66"/>
      <c r="P330" s="197">
        <f>O330*H330</f>
        <v>0</v>
      </c>
      <c r="Q330" s="197">
        <v>0.3674</v>
      </c>
      <c r="R330" s="197">
        <f>Q330*H330</f>
        <v>1.4696</v>
      </c>
      <c r="S330" s="197">
        <v>0</v>
      </c>
      <c r="T330" s="198">
        <f>S330*H330</f>
        <v>0</v>
      </c>
      <c r="AR330" s="199" t="s">
        <v>147</v>
      </c>
      <c r="AT330" s="199" t="s">
        <v>142</v>
      </c>
      <c r="AU330" s="199" t="s">
        <v>85</v>
      </c>
      <c r="AY330" s="17" t="s">
        <v>140</v>
      </c>
      <c r="BE330" s="200">
        <f>IF(N330="základní",J330,0)</f>
        <v>0</v>
      </c>
      <c r="BF330" s="200">
        <f>IF(N330="snížená",J330,0)</f>
        <v>0</v>
      </c>
      <c r="BG330" s="200">
        <f>IF(N330="zákl. přenesená",J330,0)</f>
        <v>0</v>
      </c>
      <c r="BH330" s="200">
        <f>IF(N330="sníž. přenesená",J330,0)</f>
        <v>0</v>
      </c>
      <c r="BI330" s="200">
        <f>IF(N330="nulová",J330,0)</f>
        <v>0</v>
      </c>
      <c r="BJ330" s="17" t="s">
        <v>81</v>
      </c>
      <c r="BK330" s="200">
        <f>ROUND(I330*H330,2)</f>
        <v>0</v>
      </c>
      <c r="BL330" s="17" t="s">
        <v>147</v>
      </c>
      <c r="BM330" s="199" t="s">
        <v>434</v>
      </c>
    </row>
    <row r="331" spans="2:65" s="1" customFormat="1" ht="24" customHeight="1">
      <c r="B331" s="34"/>
      <c r="C331" s="188" t="s">
        <v>435</v>
      </c>
      <c r="D331" s="188" t="s">
        <v>142</v>
      </c>
      <c r="E331" s="189" t="s">
        <v>436</v>
      </c>
      <c r="F331" s="190" t="s">
        <v>437</v>
      </c>
      <c r="G331" s="191" t="s">
        <v>347</v>
      </c>
      <c r="H331" s="192">
        <v>4</v>
      </c>
      <c r="I331" s="193"/>
      <c r="J331" s="194">
        <f>ROUND(I331*H331,2)</f>
        <v>0</v>
      </c>
      <c r="K331" s="190" t="s">
        <v>146</v>
      </c>
      <c r="L331" s="38"/>
      <c r="M331" s="195" t="s">
        <v>1</v>
      </c>
      <c r="N331" s="196" t="s">
        <v>41</v>
      </c>
      <c r="O331" s="66"/>
      <c r="P331" s="197">
        <f>O331*H331</f>
        <v>0</v>
      </c>
      <c r="Q331" s="197">
        <v>0</v>
      </c>
      <c r="R331" s="197">
        <f>Q331*H331</f>
        <v>0</v>
      </c>
      <c r="S331" s="197">
        <v>0</v>
      </c>
      <c r="T331" s="198">
        <f>S331*H331</f>
        <v>0</v>
      </c>
      <c r="AR331" s="199" t="s">
        <v>147</v>
      </c>
      <c r="AT331" s="199" t="s">
        <v>142</v>
      </c>
      <c r="AU331" s="199" t="s">
        <v>85</v>
      </c>
      <c r="AY331" s="17" t="s">
        <v>140</v>
      </c>
      <c r="BE331" s="200">
        <f>IF(N331="základní",J331,0)</f>
        <v>0</v>
      </c>
      <c r="BF331" s="200">
        <f>IF(N331="snížená",J331,0)</f>
        <v>0</v>
      </c>
      <c r="BG331" s="200">
        <f>IF(N331="zákl. přenesená",J331,0)</f>
        <v>0</v>
      </c>
      <c r="BH331" s="200">
        <f>IF(N331="sníž. přenesená",J331,0)</f>
        <v>0</v>
      </c>
      <c r="BI331" s="200">
        <f>IF(N331="nulová",J331,0)</f>
        <v>0</v>
      </c>
      <c r="BJ331" s="17" t="s">
        <v>81</v>
      </c>
      <c r="BK331" s="200">
        <f>ROUND(I331*H331,2)</f>
        <v>0</v>
      </c>
      <c r="BL331" s="17" t="s">
        <v>147</v>
      </c>
      <c r="BM331" s="199" t="s">
        <v>438</v>
      </c>
    </row>
    <row r="332" spans="2:65" s="12" customFormat="1" ht="11.25">
      <c r="B332" s="201"/>
      <c r="C332" s="202"/>
      <c r="D332" s="203" t="s">
        <v>149</v>
      </c>
      <c r="E332" s="204" t="s">
        <v>1</v>
      </c>
      <c r="F332" s="205" t="s">
        <v>295</v>
      </c>
      <c r="G332" s="202"/>
      <c r="H332" s="204" t="s">
        <v>1</v>
      </c>
      <c r="I332" s="206"/>
      <c r="J332" s="202"/>
      <c r="K332" s="202"/>
      <c r="L332" s="207"/>
      <c r="M332" s="208"/>
      <c r="N332" s="209"/>
      <c r="O332" s="209"/>
      <c r="P332" s="209"/>
      <c r="Q332" s="209"/>
      <c r="R332" s="209"/>
      <c r="S332" s="209"/>
      <c r="T332" s="210"/>
      <c r="AT332" s="211" t="s">
        <v>149</v>
      </c>
      <c r="AU332" s="211" t="s">
        <v>85</v>
      </c>
      <c r="AV332" s="12" t="s">
        <v>81</v>
      </c>
      <c r="AW332" s="12" t="s">
        <v>32</v>
      </c>
      <c r="AX332" s="12" t="s">
        <v>76</v>
      </c>
      <c r="AY332" s="211" t="s">
        <v>140</v>
      </c>
    </row>
    <row r="333" spans="2:65" s="13" customFormat="1" ht="11.25">
      <c r="B333" s="212"/>
      <c r="C333" s="213"/>
      <c r="D333" s="203" t="s">
        <v>149</v>
      </c>
      <c r="E333" s="214" t="s">
        <v>1</v>
      </c>
      <c r="F333" s="215" t="s">
        <v>85</v>
      </c>
      <c r="G333" s="213"/>
      <c r="H333" s="216">
        <v>2</v>
      </c>
      <c r="I333" s="217"/>
      <c r="J333" s="213"/>
      <c r="K333" s="213"/>
      <c r="L333" s="218"/>
      <c r="M333" s="219"/>
      <c r="N333" s="220"/>
      <c r="O333" s="220"/>
      <c r="P333" s="220"/>
      <c r="Q333" s="220"/>
      <c r="R333" s="220"/>
      <c r="S333" s="220"/>
      <c r="T333" s="221"/>
      <c r="AT333" s="222" t="s">
        <v>149</v>
      </c>
      <c r="AU333" s="222" t="s">
        <v>85</v>
      </c>
      <c r="AV333" s="13" t="s">
        <v>85</v>
      </c>
      <c r="AW333" s="13" t="s">
        <v>32</v>
      </c>
      <c r="AX333" s="13" t="s">
        <v>76</v>
      </c>
      <c r="AY333" s="222" t="s">
        <v>140</v>
      </c>
    </row>
    <row r="334" spans="2:65" s="12" customFormat="1" ht="11.25">
      <c r="B334" s="201"/>
      <c r="C334" s="202"/>
      <c r="D334" s="203" t="s">
        <v>149</v>
      </c>
      <c r="E334" s="204" t="s">
        <v>1</v>
      </c>
      <c r="F334" s="205" t="s">
        <v>297</v>
      </c>
      <c r="G334" s="202"/>
      <c r="H334" s="204" t="s">
        <v>1</v>
      </c>
      <c r="I334" s="206"/>
      <c r="J334" s="202"/>
      <c r="K334" s="202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149</v>
      </c>
      <c r="AU334" s="211" t="s">
        <v>85</v>
      </c>
      <c r="AV334" s="12" t="s">
        <v>81</v>
      </c>
      <c r="AW334" s="12" t="s">
        <v>32</v>
      </c>
      <c r="AX334" s="12" t="s">
        <v>76</v>
      </c>
      <c r="AY334" s="211" t="s">
        <v>140</v>
      </c>
    </row>
    <row r="335" spans="2:65" s="13" customFormat="1" ht="11.25">
      <c r="B335" s="212"/>
      <c r="C335" s="213"/>
      <c r="D335" s="203" t="s">
        <v>149</v>
      </c>
      <c r="E335" s="214" t="s">
        <v>1</v>
      </c>
      <c r="F335" s="215" t="s">
        <v>85</v>
      </c>
      <c r="G335" s="213"/>
      <c r="H335" s="216">
        <v>2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149</v>
      </c>
      <c r="AU335" s="222" t="s">
        <v>85</v>
      </c>
      <c r="AV335" s="13" t="s">
        <v>85</v>
      </c>
      <c r="AW335" s="13" t="s">
        <v>32</v>
      </c>
      <c r="AX335" s="13" t="s">
        <v>76</v>
      </c>
      <c r="AY335" s="222" t="s">
        <v>140</v>
      </c>
    </row>
    <row r="336" spans="2:65" s="14" customFormat="1" ht="11.25">
      <c r="B336" s="223"/>
      <c r="C336" s="224"/>
      <c r="D336" s="203" t="s">
        <v>149</v>
      </c>
      <c r="E336" s="225" t="s">
        <v>1</v>
      </c>
      <c r="F336" s="226" t="s">
        <v>187</v>
      </c>
      <c r="G336" s="224"/>
      <c r="H336" s="227">
        <v>4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149</v>
      </c>
      <c r="AU336" s="233" t="s">
        <v>85</v>
      </c>
      <c r="AV336" s="14" t="s">
        <v>147</v>
      </c>
      <c r="AW336" s="14" t="s">
        <v>32</v>
      </c>
      <c r="AX336" s="14" t="s">
        <v>81</v>
      </c>
      <c r="AY336" s="233" t="s">
        <v>140</v>
      </c>
    </row>
    <row r="337" spans="2:65" s="1" customFormat="1" ht="16.5" customHeight="1">
      <c r="B337" s="34"/>
      <c r="C337" s="245" t="s">
        <v>439</v>
      </c>
      <c r="D337" s="245" t="s">
        <v>244</v>
      </c>
      <c r="E337" s="246" t="s">
        <v>440</v>
      </c>
      <c r="F337" s="247" t="s">
        <v>441</v>
      </c>
      <c r="G337" s="248" t="s">
        <v>347</v>
      </c>
      <c r="H337" s="249">
        <v>4</v>
      </c>
      <c r="I337" s="250"/>
      <c r="J337" s="251">
        <f>ROUND(I337*H337,2)</f>
        <v>0</v>
      </c>
      <c r="K337" s="247" t="s">
        <v>146</v>
      </c>
      <c r="L337" s="252"/>
      <c r="M337" s="253" t="s">
        <v>1</v>
      </c>
      <c r="N337" s="254" t="s">
        <v>41</v>
      </c>
      <c r="O337" s="66"/>
      <c r="P337" s="197">
        <f>O337*H337</f>
        <v>0</v>
      </c>
      <c r="Q337" s="197">
        <v>6.0000000000000002E-5</v>
      </c>
      <c r="R337" s="197">
        <f>Q337*H337</f>
        <v>2.4000000000000001E-4</v>
      </c>
      <c r="S337" s="197">
        <v>0</v>
      </c>
      <c r="T337" s="198">
        <f>S337*H337</f>
        <v>0</v>
      </c>
      <c r="AR337" s="199" t="s">
        <v>179</v>
      </c>
      <c r="AT337" s="199" t="s">
        <v>244</v>
      </c>
      <c r="AU337" s="199" t="s">
        <v>85</v>
      </c>
      <c r="AY337" s="17" t="s">
        <v>140</v>
      </c>
      <c r="BE337" s="200">
        <f>IF(N337="základní",J337,0)</f>
        <v>0</v>
      </c>
      <c r="BF337" s="200">
        <f>IF(N337="snížená",J337,0)</f>
        <v>0</v>
      </c>
      <c r="BG337" s="200">
        <f>IF(N337="zákl. přenesená",J337,0)</f>
        <v>0</v>
      </c>
      <c r="BH337" s="200">
        <f>IF(N337="sníž. přenesená",J337,0)</f>
        <v>0</v>
      </c>
      <c r="BI337" s="200">
        <f>IF(N337="nulová",J337,0)</f>
        <v>0</v>
      </c>
      <c r="BJ337" s="17" t="s">
        <v>81</v>
      </c>
      <c r="BK337" s="200">
        <f>ROUND(I337*H337,2)</f>
        <v>0</v>
      </c>
      <c r="BL337" s="17" t="s">
        <v>147</v>
      </c>
      <c r="BM337" s="199" t="s">
        <v>442</v>
      </c>
    </row>
    <row r="338" spans="2:65" s="11" customFormat="1" ht="22.9" customHeight="1">
      <c r="B338" s="172"/>
      <c r="C338" s="173"/>
      <c r="D338" s="174" t="s">
        <v>75</v>
      </c>
      <c r="E338" s="186" t="s">
        <v>179</v>
      </c>
      <c r="F338" s="186" t="s">
        <v>443</v>
      </c>
      <c r="G338" s="173"/>
      <c r="H338" s="173"/>
      <c r="I338" s="176"/>
      <c r="J338" s="187">
        <f>BK338</f>
        <v>0</v>
      </c>
      <c r="K338" s="173"/>
      <c r="L338" s="178"/>
      <c r="M338" s="179"/>
      <c r="N338" s="180"/>
      <c r="O338" s="180"/>
      <c r="P338" s="181">
        <f>SUM(P339:P376)</f>
        <v>0</v>
      </c>
      <c r="Q338" s="180"/>
      <c r="R338" s="181">
        <f>SUM(R339:R376)</f>
        <v>0.18581999999999999</v>
      </c>
      <c r="S338" s="180"/>
      <c r="T338" s="182">
        <f>SUM(T339:T376)</f>
        <v>0.29500000000000004</v>
      </c>
      <c r="AR338" s="183" t="s">
        <v>81</v>
      </c>
      <c r="AT338" s="184" t="s">
        <v>75</v>
      </c>
      <c r="AU338" s="184" t="s">
        <v>81</v>
      </c>
      <c r="AY338" s="183" t="s">
        <v>140</v>
      </c>
      <c r="BK338" s="185">
        <f>SUM(BK339:BK376)</f>
        <v>0</v>
      </c>
    </row>
    <row r="339" spans="2:65" s="1" customFormat="1" ht="16.5" customHeight="1">
      <c r="B339" s="34"/>
      <c r="C339" s="188" t="s">
        <v>444</v>
      </c>
      <c r="D339" s="188" t="s">
        <v>142</v>
      </c>
      <c r="E339" s="189" t="s">
        <v>445</v>
      </c>
      <c r="F339" s="190" t="s">
        <v>446</v>
      </c>
      <c r="G339" s="191" t="s">
        <v>176</v>
      </c>
      <c r="H339" s="192">
        <v>5</v>
      </c>
      <c r="I339" s="193"/>
      <c r="J339" s="194">
        <f>ROUND(I339*H339,2)</f>
        <v>0</v>
      </c>
      <c r="K339" s="190" t="s">
        <v>146</v>
      </c>
      <c r="L339" s="38"/>
      <c r="M339" s="195" t="s">
        <v>1</v>
      </c>
      <c r="N339" s="196" t="s">
        <v>41</v>
      </c>
      <c r="O339" s="66"/>
      <c r="P339" s="197">
        <f>O339*H339</f>
        <v>0</v>
      </c>
      <c r="Q339" s="197">
        <v>0</v>
      </c>
      <c r="R339" s="197">
        <f>Q339*H339</f>
        <v>0</v>
      </c>
      <c r="S339" s="197">
        <v>2.9000000000000001E-2</v>
      </c>
      <c r="T339" s="198">
        <f>S339*H339</f>
        <v>0.14500000000000002</v>
      </c>
      <c r="AR339" s="199" t="s">
        <v>147</v>
      </c>
      <c r="AT339" s="199" t="s">
        <v>142</v>
      </c>
      <c r="AU339" s="199" t="s">
        <v>85</v>
      </c>
      <c r="AY339" s="17" t="s">
        <v>140</v>
      </c>
      <c r="BE339" s="200">
        <f>IF(N339="základní",J339,0)</f>
        <v>0</v>
      </c>
      <c r="BF339" s="200">
        <f>IF(N339="snížená",J339,0)</f>
        <v>0</v>
      </c>
      <c r="BG339" s="200">
        <f>IF(N339="zákl. přenesená",J339,0)</f>
        <v>0</v>
      </c>
      <c r="BH339" s="200">
        <f>IF(N339="sníž. přenesená",J339,0)</f>
        <v>0</v>
      </c>
      <c r="BI339" s="200">
        <f>IF(N339="nulová",J339,0)</f>
        <v>0</v>
      </c>
      <c r="BJ339" s="17" t="s">
        <v>81</v>
      </c>
      <c r="BK339" s="200">
        <f>ROUND(I339*H339,2)</f>
        <v>0</v>
      </c>
      <c r="BL339" s="17" t="s">
        <v>147</v>
      </c>
      <c r="BM339" s="199" t="s">
        <v>447</v>
      </c>
    </row>
    <row r="340" spans="2:65" s="12" customFormat="1" ht="11.25">
      <c r="B340" s="201"/>
      <c r="C340" s="202"/>
      <c r="D340" s="203" t="s">
        <v>149</v>
      </c>
      <c r="E340" s="204" t="s">
        <v>1</v>
      </c>
      <c r="F340" s="205" t="s">
        <v>448</v>
      </c>
      <c r="G340" s="202"/>
      <c r="H340" s="204" t="s">
        <v>1</v>
      </c>
      <c r="I340" s="206"/>
      <c r="J340" s="202"/>
      <c r="K340" s="202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149</v>
      </c>
      <c r="AU340" s="211" t="s">
        <v>85</v>
      </c>
      <c r="AV340" s="12" t="s">
        <v>81</v>
      </c>
      <c r="AW340" s="12" t="s">
        <v>32</v>
      </c>
      <c r="AX340" s="12" t="s">
        <v>76</v>
      </c>
      <c r="AY340" s="211" t="s">
        <v>140</v>
      </c>
    </row>
    <row r="341" spans="2:65" s="13" customFormat="1" ht="11.25">
      <c r="B341" s="212"/>
      <c r="C341" s="213"/>
      <c r="D341" s="203" t="s">
        <v>149</v>
      </c>
      <c r="E341" s="214" t="s">
        <v>1</v>
      </c>
      <c r="F341" s="215" t="s">
        <v>449</v>
      </c>
      <c r="G341" s="213"/>
      <c r="H341" s="216">
        <v>1.5</v>
      </c>
      <c r="I341" s="217"/>
      <c r="J341" s="213"/>
      <c r="K341" s="213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149</v>
      </c>
      <c r="AU341" s="222" t="s">
        <v>85</v>
      </c>
      <c r="AV341" s="13" t="s">
        <v>85</v>
      </c>
      <c r="AW341" s="13" t="s">
        <v>32</v>
      </c>
      <c r="AX341" s="13" t="s">
        <v>76</v>
      </c>
      <c r="AY341" s="222" t="s">
        <v>140</v>
      </c>
    </row>
    <row r="342" spans="2:65" s="12" customFormat="1" ht="11.25">
      <c r="B342" s="201"/>
      <c r="C342" s="202"/>
      <c r="D342" s="203" t="s">
        <v>149</v>
      </c>
      <c r="E342" s="204" t="s">
        <v>1</v>
      </c>
      <c r="F342" s="205" t="s">
        <v>450</v>
      </c>
      <c r="G342" s="202"/>
      <c r="H342" s="204" t="s">
        <v>1</v>
      </c>
      <c r="I342" s="206"/>
      <c r="J342" s="202"/>
      <c r="K342" s="202"/>
      <c r="L342" s="207"/>
      <c r="M342" s="208"/>
      <c r="N342" s="209"/>
      <c r="O342" s="209"/>
      <c r="P342" s="209"/>
      <c r="Q342" s="209"/>
      <c r="R342" s="209"/>
      <c r="S342" s="209"/>
      <c r="T342" s="210"/>
      <c r="AT342" s="211" t="s">
        <v>149</v>
      </c>
      <c r="AU342" s="211" t="s">
        <v>85</v>
      </c>
      <c r="AV342" s="12" t="s">
        <v>81</v>
      </c>
      <c r="AW342" s="12" t="s">
        <v>32</v>
      </c>
      <c r="AX342" s="12" t="s">
        <v>76</v>
      </c>
      <c r="AY342" s="211" t="s">
        <v>140</v>
      </c>
    </row>
    <row r="343" spans="2:65" s="13" customFormat="1" ht="11.25">
      <c r="B343" s="212"/>
      <c r="C343" s="213"/>
      <c r="D343" s="203" t="s">
        <v>149</v>
      </c>
      <c r="E343" s="214" t="s">
        <v>1</v>
      </c>
      <c r="F343" s="215" t="s">
        <v>451</v>
      </c>
      <c r="G343" s="213"/>
      <c r="H343" s="216">
        <v>3.5</v>
      </c>
      <c r="I343" s="217"/>
      <c r="J343" s="213"/>
      <c r="K343" s="213"/>
      <c r="L343" s="218"/>
      <c r="M343" s="219"/>
      <c r="N343" s="220"/>
      <c r="O343" s="220"/>
      <c r="P343" s="220"/>
      <c r="Q343" s="220"/>
      <c r="R343" s="220"/>
      <c r="S343" s="220"/>
      <c r="T343" s="221"/>
      <c r="AT343" s="222" t="s">
        <v>149</v>
      </c>
      <c r="AU343" s="222" t="s">
        <v>85</v>
      </c>
      <c r="AV343" s="13" t="s">
        <v>85</v>
      </c>
      <c r="AW343" s="13" t="s">
        <v>32</v>
      </c>
      <c r="AX343" s="13" t="s">
        <v>76</v>
      </c>
      <c r="AY343" s="222" t="s">
        <v>140</v>
      </c>
    </row>
    <row r="344" spans="2:65" s="14" customFormat="1" ht="11.25">
      <c r="B344" s="223"/>
      <c r="C344" s="224"/>
      <c r="D344" s="203" t="s">
        <v>149</v>
      </c>
      <c r="E344" s="225" t="s">
        <v>1</v>
      </c>
      <c r="F344" s="226" t="s">
        <v>187</v>
      </c>
      <c r="G344" s="224"/>
      <c r="H344" s="227">
        <v>5</v>
      </c>
      <c r="I344" s="228"/>
      <c r="J344" s="224"/>
      <c r="K344" s="224"/>
      <c r="L344" s="229"/>
      <c r="M344" s="230"/>
      <c r="N344" s="231"/>
      <c r="O344" s="231"/>
      <c r="P344" s="231"/>
      <c r="Q344" s="231"/>
      <c r="R344" s="231"/>
      <c r="S344" s="231"/>
      <c r="T344" s="232"/>
      <c r="AT344" s="233" t="s">
        <v>149</v>
      </c>
      <c r="AU344" s="233" t="s">
        <v>85</v>
      </c>
      <c r="AV344" s="14" t="s">
        <v>147</v>
      </c>
      <c r="AW344" s="14" t="s">
        <v>32</v>
      </c>
      <c r="AX344" s="14" t="s">
        <v>81</v>
      </c>
      <c r="AY344" s="233" t="s">
        <v>140</v>
      </c>
    </row>
    <row r="345" spans="2:65" s="1" customFormat="1" ht="24" customHeight="1">
      <c r="B345" s="34"/>
      <c r="C345" s="188" t="s">
        <v>452</v>
      </c>
      <c r="D345" s="188" t="s">
        <v>142</v>
      </c>
      <c r="E345" s="189" t="s">
        <v>453</v>
      </c>
      <c r="F345" s="190" t="s">
        <v>454</v>
      </c>
      <c r="G345" s="191" t="s">
        <v>176</v>
      </c>
      <c r="H345" s="192">
        <v>5</v>
      </c>
      <c r="I345" s="193"/>
      <c r="J345" s="194">
        <f>ROUND(I345*H345,2)</f>
        <v>0</v>
      </c>
      <c r="K345" s="190" t="s">
        <v>146</v>
      </c>
      <c r="L345" s="38"/>
      <c r="M345" s="195" t="s">
        <v>1</v>
      </c>
      <c r="N345" s="196" t="s">
        <v>41</v>
      </c>
      <c r="O345" s="66"/>
      <c r="P345" s="197">
        <f>O345*H345</f>
        <v>0</v>
      </c>
      <c r="Q345" s="197">
        <v>2.6800000000000001E-3</v>
      </c>
      <c r="R345" s="197">
        <f>Q345*H345</f>
        <v>1.34E-2</v>
      </c>
      <c r="S345" s="197">
        <v>0</v>
      </c>
      <c r="T345" s="198">
        <f>S345*H345</f>
        <v>0</v>
      </c>
      <c r="AR345" s="199" t="s">
        <v>147</v>
      </c>
      <c r="AT345" s="199" t="s">
        <v>142</v>
      </c>
      <c r="AU345" s="199" t="s">
        <v>85</v>
      </c>
      <c r="AY345" s="17" t="s">
        <v>140</v>
      </c>
      <c r="BE345" s="200">
        <f>IF(N345="základní",J345,0)</f>
        <v>0</v>
      </c>
      <c r="BF345" s="200">
        <f>IF(N345="snížená",J345,0)</f>
        <v>0</v>
      </c>
      <c r="BG345" s="200">
        <f>IF(N345="zákl. přenesená",J345,0)</f>
        <v>0</v>
      </c>
      <c r="BH345" s="200">
        <f>IF(N345="sníž. přenesená",J345,0)</f>
        <v>0</v>
      </c>
      <c r="BI345" s="200">
        <f>IF(N345="nulová",J345,0)</f>
        <v>0</v>
      </c>
      <c r="BJ345" s="17" t="s">
        <v>81</v>
      </c>
      <c r="BK345" s="200">
        <f>ROUND(I345*H345,2)</f>
        <v>0</v>
      </c>
      <c r="BL345" s="17" t="s">
        <v>147</v>
      </c>
      <c r="BM345" s="199" t="s">
        <v>455</v>
      </c>
    </row>
    <row r="346" spans="2:65" s="12" customFormat="1" ht="11.25">
      <c r="B346" s="201"/>
      <c r="C346" s="202"/>
      <c r="D346" s="203" t="s">
        <v>149</v>
      </c>
      <c r="E346" s="204" t="s">
        <v>1</v>
      </c>
      <c r="F346" s="205" t="s">
        <v>456</v>
      </c>
      <c r="G346" s="202"/>
      <c r="H346" s="204" t="s">
        <v>1</v>
      </c>
      <c r="I346" s="206"/>
      <c r="J346" s="202"/>
      <c r="K346" s="202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149</v>
      </c>
      <c r="AU346" s="211" t="s">
        <v>85</v>
      </c>
      <c r="AV346" s="12" t="s">
        <v>81</v>
      </c>
      <c r="AW346" s="12" t="s">
        <v>32</v>
      </c>
      <c r="AX346" s="12" t="s">
        <v>76</v>
      </c>
      <c r="AY346" s="211" t="s">
        <v>140</v>
      </c>
    </row>
    <row r="347" spans="2:65" s="13" customFormat="1" ht="11.25">
      <c r="B347" s="212"/>
      <c r="C347" s="213"/>
      <c r="D347" s="203" t="s">
        <v>149</v>
      </c>
      <c r="E347" s="214" t="s">
        <v>1</v>
      </c>
      <c r="F347" s="215" t="s">
        <v>457</v>
      </c>
      <c r="G347" s="213"/>
      <c r="H347" s="216">
        <v>5</v>
      </c>
      <c r="I347" s="217"/>
      <c r="J347" s="213"/>
      <c r="K347" s="213"/>
      <c r="L347" s="218"/>
      <c r="M347" s="219"/>
      <c r="N347" s="220"/>
      <c r="O347" s="220"/>
      <c r="P347" s="220"/>
      <c r="Q347" s="220"/>
      <c r="R347" s="220"/>
      <c r="S347" s="220"/>
      <c r="T347" s="221"/>
      <c r="AT347" s="222" t="s">
        <v>149</v>
      </c>
      <c r="AU347" s="222" t="s">
        <v>85</v>
      </c>
      <c r="AV347" s="13" t="s">
        <v>85</v>
      </c>
      <c r="AW347" s="13" t="s">
        <v>32</v>
      </c>
      <c r="AX347" s="13" t="s">
        <v>81</v>
      </c>
      <c r="AY347" s="222" t="s">
        <v>140</v>
      </c>
    </row>
    <row r="348" spans="2:65" s="1" customFormat="1" ht="24" customHeight="1">
      <c r="B348" s="34"/>
      <c r="C348" s="188" t="s">
        <v>458</v>
      </c>
      <c r="D348" s="188" t="s">
        <v>142</v>
      </c>
      <c r="E348" s="189" t="s">
        <v>459</v>
      </c>
      <c r="F348" s="190" t="s">
        <v>460</v>
      </c>
      <c r="G348" s="191" t="s">
        <v>347</v>
      </c>
      <c r="H348" s="192">
        <v>2</v>
      </c>
      <c r="I348" s="193"/>
      <c r="J348" s="194">
        <f>ROUND(I348*H348,2)</f>
        <v>0</v>
      </c>
      <c r="K348" s="190" t="s">
        <v>146</v>
      </c>
      <c r="L348" s="38"/>
      <c r="M348" s="195" t="s">
        <v>1</v>
      </c>
      <c r="N348" s="196" t="s">
        <v>41</v>
      </c>
      <c r="O348" s="66"/>
      <c r="P348" s="197">
        <f>O348*H348</f>
        <v>0</v>
      </c>
      <c r="Q348" s="197">
        <v>0</v>
      </c>
      <c r="R348" s="197">
        <f>Q348*H348</f>
        <v>0</v>
      </c>
      <c r="S348" s="197">
        <v>0</v>
      </c>
      <c r="T348" s="198">
        <f>S348*H348</f>
        <v>0</v>
      </c>
      <c r="AR348" s="199" t="s">
        <v>147</v>
      </c>
      <c r="AT348" s="199" t="s">
        <v>142</v>
      </c>
      <c r="AU348" s="199" t="s">
        <v>85</v>
      </c>
      <c r="AY348" s="17" t="s">
        <v>140</v>
      </c>
      <c r="BE348" s="200">
        <f>IF(N348="základní",J348,0)</f>
        <v>0</v>
      </c>
      <c r="BF348" s="200">
        <f>IF(N348="snížená",J348,0)</f>
        <v>0</v>
      </c>
      <c r="BG348" s="200">
        <f>IF(N348="zákl. přenesená",J348,0)</f>
        <v>0</v>
      </c>
      <c r="BH348" s="200">
        <f>IF(N348="sníž. přenesená",J348,0)</f>
        <v>0</v>
      </c>
      <c r="BI348" s="200">
        <f>IF(N348="nulová",J348,0)</f>
        <v>0</v>
      </c>
      <c r="BJ348" s="17" t="s">
        <v>81</v>
      </c>
      <c r="BK348" s="200">
        <f>ROUND(I348*H348,2)</f>
        <v>0</v>
      </c>
      <c r="BL348" s="17" t="s">
        <v>147</v>
      </c>
      <c r="BM348" s="199" t="s">
        <v>461</v>
      </c>
    </row>
    <row r="349" spans="2:65" s="12" customFormat="1" ht="11.25">
      <c r="B349" s="201"/>
      <c r="C349" s="202"/>
      <c r="D349" s="203" t="s">
        <v>149</v>
      </c>
      <c r="E349" s="204" t="s">
        <v>1</v>
      </c>
      <c r="F349" s="205" t="s">
        <v>456</v>
      </c>
      <c r="G349" s="202"/>
      <c r="H349" s="204" t="s">
        <v>1</v>
      </c>
      <c r="I349" s="206"/>
      <c r="J349" s="202"/>
      <c r="K349" s="202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149</v>
      </c>
      <c r="AU349" s="211" t="s">
        <v>85</v>
      </c>
      <c r="AV349" s="12" t="s">
        <v>81</v>
      </c>
      <c r="AW349" s="12" t="s">
        <v>32</v>
      </c>
      <c r="AX349" s="12" t="s">
        <v>76</v>
      </c>
      <c r="AY349" s="211" t="s">
        <v>140</v>
      </c>
    </row>
    <row r="350" spans="2:65" s="13" customFormat="1" ht="11.25">
      <c r="B350" s="212"/>
      <c r="C350" s="213"/>
      <c r="D350" s="203" t="s">
        <v>149</v>
      </c>
      <c r="E350" s="214" t="s">
        <v>1</v>
      </c>
      <c r="F350" s="215" t="s">
        <v>85</v>
      </c>
      <c r="G350" s="213"/>
      <c r="H350" s="216">
        <v>2</v>
      </c>
      <c r="I350" s="217"/>
      <c r="J350" s="213"/>
      <c r="K350" s="213"/>
      <c r="L350" s="218"/>
      <c r="M350" s="219"/>
      <c r="N350" s="220"/>
      <c r="O350" s="220"/>
      <c r="P350" s="220"/>
      <c r="Q350" s="220"/>
      <c r="R350" s="220"/>
      <c r="S350" s="220"/>
      <c r="T350" s="221"/>
      <c r="AT350" s="222" t="s">
        <v>149</v>
      </c>
      <c r="AU350" s="222" t="s">
        <v>85</v>
      </c>
      <c r="AV350" s="13" t="s">
        <v>85</v>
      </c>
      <c r="AW350" s="13" t="s">
        <v>32</v>
      </c>
      <c r="AX350" s="13" t="s">
        <v>81</v>
      </c>
      <c r="AY350" s="222" t="s">
        <v>140</v>
      </c>
    </row>
    <row r="351" spans="2:65" s="1" customFormat="1" ht="16.5" customHeight="1">
      <c r="B351" s="34"/>
      <c r="C351" s="245" t="s">
        <v>462</v>
      </c>
      <c r="D351" s="245" t="s">
        <v>244</v>
      </c>
      <c r="E351" s="246" t="s">
        <v>463</v>
      </c>
      <c r="F351" s="247" t="s">
        <v>464</v>
      </c>
      <c r="G351" s="248" t="s">
        <v>347</v>
      </c>
      <c r="H351" s="249">
        <v>2</v>
      </c>
      <c r="I351" s="250"/>
      <c r="J351" s="251">
        <f>ROUND(I351*H351,2)</f>
        <v>0</v>
      </c>
      <c r="K351" s="247" t="s">
        <v>146</v>
      </c>
      <c r="L351" s="252"/>
      <c r="M351" s="253" t="s">
        <v>1</v>
      </c>
      <c r="N351" s="254" t="s">
        <v>41</v>
      </c>
      <c r="O351" s="66"/>
      <c r="P351" s="197">
        <f>O351*H351</f>
        <v>0</v>
      </c>
      <c r="Q351" s="197">
        <v>5.9000000000000003E-4</v>
      </c>
      <c r="R351" s="197">
        <f>Q351*H351</f>
        <v>1.1800000000000001E-3</v>
      </c>
      <c r="S351" s="197">
        <v>0</v>
      </c>
      <c r="T351" s="198">
        <f>S351*H351</f>
        <v>0</v>
      </c>
      <c r="AR351" s="199" t="s">
        <v>179</v>
      </c>
      <c r="AT351" s="199" t="s">
        <v>244</v>
      </c>
      <c r="AU351" s="199" t="s">
        <v>85</v>
      </c>
      <c r="AY351" s="17" t="s">
        <v>140</v>
      </c>
      <c r="BE351" s="200">
        <f>IF(N351="základní",J351,0)</f>
        <v>0</v>
      </c>
      <c r="BF351" s="200">
        <f>IF(N351="snížená",J351,0)</f>
        <v>0</v>
      </c>
      <c r="BG351" s="200">
        <f>IF(N351="zákl. přenesená",J351,0)</f>
        <v>0</v>
      </c>
      <c r="BH351" s="200">
        <f>IF(N351="sníž. přenesená",J351,0)</f>
        <v>0</v>
      </c>
      <c r="BI351" s="200">
        <f>IF(N351="nulová",J351,0)</f>
        <v>0</v>
      </c>
      <c r="BJ351" s="17" t="s">
        <v>81</v>
      </c>
      <c r="BK351" s="200">
        <f>ROUND(I351*H351,2)</f>
        <v>0</v>
      </c>
      <c r="BL351" s="17" t="s">
        <v>147</v>
      </c>
      <c r="BM351" s="199" t="s">
        <v>465</v>
      </c>
    </row>
    <row r="352" spans="2:65" s="1" customFormat="1" ht="24" customHeight="1">
      <c r="B352" s="34"/>
      <c r="C352" s="188" t="s">
        <v>466</v>
      </c>
      <c r="D352" s="188" t="s">
        <v>142</v>
      </c>
      <c r="E352" s="189" t="s">
        <v>467</v>
      </c>
      <c r="F352" s="190" t="s">
        <v>468</v>
      </c>
      <c r="G352" s="191" t="s">
        <v>347</v>
      </c>
      <c r="H352" s="192">
        <v>1</v>
      </c>
      <c r="I352" s="193"/>
      <c r="J352" s="194">
        <f>ROUND(I352*H352,2)</f>
        <v>0</v>
      </c>
      <c r="K352" s="190" t="s">
        <v>146</v>
      </c>
      <c r="L352" s="38"/>
      <c r="M352" s="195" t="s">
        <v>1</v>
      </c>
      <c r="N352" s="196" t="s">
        <v>41</v>
      </c>
      <c r="O352" s="66"/>
      <c r="P352" s="197">
        <f>O352*H352</f>
        <v>0</v>
      </c>
      <c r="Q352" s="197">
        <v>0</v>
      </c>
      <c r="R352" s="197">
        <f>Q352*H352</f>
        <v>0</v>
      </c>
      <c r="S352" s="197">
        <v>0.05</v>
      </c>
      <c r="T352" s="198">
        <f>S352*H352</f>
        <v>0.05</v>
      </c>
      <c r="AR352" s="199" t="s">
        <v>147</v>
      </c>
      <c r="AT352" s="199" t="s">
        <v>142</v>
      </c>
      <c r="AU352" s="199" t="s">
        <v>85</v>
      </c>
      <c r="AY352" s="17" t="s">
        <v>140</v>
      </c>
      <c r="BE352" s="200">
        <f>IF(N352="základní",J352,0)</f>
        <v>0</v>
      </c>
      <c r="BF352" s="200">
        <f>IF(N352="snížená",J352,0)</f>
        <v>0</v>
      </c>
      <c r="BG352" s="200">
        <f>IF(N352="zákl. přenesená",J352,0)</f>
        <v>0</v>
      </c>
      <c r="BH352" s="200">
        <f>IF(N352="sníž. přenesená",J352,0)</f>
        <v>0</v>
      </c>
      <c r="BI352" s="200">
        <f>IF(N352="nulová",J352,0)</f>
        <v>0</v>
      </c>
      <c r="BJ352" s="17" t="s">
        <v>81</v>
      </c>
      <c r="BK352" s="200">
        <f>ROUND(I352*H352,2)</f>
        <v>0</v>
      </c>
      <c r="BL352" s="17" t="s">
        <v>147</v>
      </c>
      <c r="BM352" s="199" t="s">
        <v>469</v>
      </c>
    </row>
    <row r="353" spans="2:65" s="12" customFormat="1" ht="22.5">
      <c r="B353" s="201"/>
      <c r="C353" s="202"/>
      <c r="D353" s="203" t="s">
        <v>149</v>
      </c>
      <c r="E353" s="204" t="s">
        <v>1</v>
      </c>
      <c r="F353" s="205" t="s">
        <v>470</v>
      </c>
      <c r="G353" s="202"/>
      <c r="H353" s="204" t="s">
        <v>1</v>
      </c>
      <c r="I353" s="206"/>
      <c r="J353" s="202"/>
      <c r="K353" s="202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149</v>
      </c>
      <c r="AU353" s="211" t="s">
        <v>85</v>
      </c>
      <c r="AV353" s="12" t="s">
        <v>81</v>
      </c>
      <c r="AW353" s="12" t="s">
        <v>32</v>
      </c>
      <c r="AX353" s="12" t="s">
        <v>76</v>
      </c>
      <c r="AY353" s="211" t="s">
        <v>140</v>
      </c>
    </row>
    <row r="354" spans="2:65" s="13" customFormat="1" ht="11.25">
      <c r="B354" s="212"/>
      <c r="C354" s="213"/>
      <c r="D354" s="203" t="s">
        <v>149</v>
      </c>
      <c r="E354" s="214" t="s">
        <v>1</v>
      </c>
      <c r="F354" s="215" t="s">
        <v>81</v>
      </c>
      <c r="G354" s="213"/>
      <c r="H354" s="216">
        <v>1</v>
      </c>
      <c r="I354" s="217"/>
      <c r="J354" s="213"/>
      <c r="K354" s="213"/>
      <c r="L354" s="218"/>
      <c r="M354" s="219"/>
      <c r="N354" s="220"/>
      <c r="O354" s="220"/>
      <c r="P354" s="220"/>
      <c r="Q354" s="220"/>
      <c r="R354" s="220"/>
      <c r="S354" s="220"/>
      <c r="T354" s="221"/>
      <c r="AT354" s="222" t="s">
        <v>149</v>
      </c>
      <c r="AU354" s="222" t="s">
        <v>85</v>
      </c>
      <c r="AV354" s="13" t="s">
        <v>85</v>
      </c>
      <c r="AW354" s="13" t="s">
        <v>32</v>
      </c>
      <c r="AX354" s="13" t="s">
        <v>81</v>
      </c>
      <c r="AY354" s="222" t="s">
        <v>140</v>
      </c>
    </row>
    <row r="355" spans="2:65" s="1" customFormat="1" ht="24" customHeight="1">
      <c r="B355" s="34"/>
      <c r="C355" s="188" t="s">
        <v>471</v>
      </c>
      <c r="D355" s="188" t="s">
        <v>142</v>
      </c>
      <c r="E355" s="189" t="s">
        <v>472</v>
      </c>
      <c r="F355" s="190" t="s">
        <v>473</v>
      </c>
      <c r="G355" s="191" t="s">
        <v>347</v>
      </c>
      <c r="H355" s="192">
        <v>5</v>
      </c>
      <c r="I355" s="193"/>
      <c r="J355" s="194">
        <f>ROUND(I355*H355,2)</f>
        <v>0</v>
      </c>
      <c r="K355" s="190" t="s">
        <v>1</v>
      </c>
      <c r="L355" s="38"/>
      <c r="M355" s="195" t="s">
        <v>1</v>
      </c>
      <c r="N355" s="196" t="s">
        <v>41</v>
      </c>
      <c r="O355" s="66"/>
      <c r="P355" s="197">
        <f>O355*H355</f>
        <v>0</v>
      </c>
      <c r="Q355" s="197">
        <v>0</v>
      </c>
      <c r="R355" s="197">
        <f>Q355*H355</f>
        <v>0</v>
      </c>
      <c r="S355" s="197">
        <v>0</v>
      </c>
      <c r="T355" s="198">
        <f>S355*H355</f>
        <v>0</v>
      </c>
      <c r="AR355" s="199" t="s">
        <v>147</v>
      </c>
      <c r="AT355" s="199" t="s">
        <v>142</v>
      </c>
      <c r="AU355" s="199" t="s">
        <v>85</v>
      </c>
      <c r="AY355" s="17" t="s">
        <v>140</v>
      </c>
      <c r="BE355" s="200">
        <f>IF(N355="základní",J355,0)</f>
        <v>0</v>
      </c>
      <c r="BF355" s="200">
        <f>IF(N355="snížená",J355,0)</f>
        <v>0</v>
      </c>
      <c r="BG355" s="200">
        <f>IF(N355="zákl. přenesená",J355,0)</f>
        <v>0</v>
      </c>
      <c r="BH355" s="200">
        <f>IF(N355="sníž. přenesená",J355,0)</f>
        <v>0</v>
      </c>
      <c r="BI355" s="200">
        <f>IF(N355="nulová",J355,0)</f>
        <v>0</v>
      </c>
      <c r="BJ355" s="17" t="s">
        <v>81</v>
      </c>
      <c r="BK355" s="200">
        <f>ROUND(I355*H355,2)</f>
        <v>0</v>
      </c>
      <c r="BL355" s="17" t="s">
        <v>147</v>
      </c>
      <c r="BM355" s="199" t="s">
        <v>474</v>
      </c>
    </row>
    <row r="356" spans="2:65" s="12" customFormat="1" ht="22.5">
      <c r="B356" s="201"/>
      <c r="C356" s="202"/>
      <c r="D356" s="203" t="s">
        <v>149</v>
      </c>
      <c r="E356" s="204" t="s">
        <v>1</v>
      </c>
      <c r="F356" s="205" t="s">
        <v>475</v>
      </c>
      <c r="G356" s="202"/>
      <c r="H356" s="204" t="s">
        <v>1</v>
      </c>
      <c r="I356" s="206"/>
      <c r="J356" s="202"/>
      <c r="K356" s="202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149</v>
      </c>
      <c r="AU356" s="211" t="s">
        <v>85</v>
      </c>
      <c r="AV356" s="12" t="s">
        <v>81</v>
      </c>
      <c r="AW356" s="12" t="s">
        <v>32</v>
      </c>
      <c r="AX356" s="12" t="s">
        <v>76</v>
      </c>
      <c r="AY356" s="211" t="s">
        <v>140</v>
      </c>
    </row>
    <row r="357" spans="2:65" s="13" customFormat="1" ht="11.25">
      <c r="B357" s="212"/>
      <c r="C357" s="213"/>
      <c r="D357" s="203" t="s">
        <v>149</v>
      </c>
      <c r="E357" s="214" t="s">
        <v>1</v>
      </c>
      <c r="F357" s="215" t="s">
        <v>147</v>
      </c>
      <c r="G357" s="213"/>
      <c r="H357" s="216">
        <v>4</v>
      </c>
      <c r="I357" s="217"/>
      <c r="J357" s="213"/>
      <c r="K357" s="213"/>
      <c r="L357" s="218"/>
      <c r="M357" s="219"/>
      <c r="N357" s="220"/>
      <c r="O357" s="220"/>
      <c r="P357" s="220"/>
      <c r="Q357" s="220"/>
      <c r="R357" s="220"/>
      <c r="S357" s="220"/>
      <c r="T357" s="221"/>
      <c r="AT357" s="222" t="s">
        <v>149</v>
      </c>
      <c r="AU357" s="222" t="s">
        <v>85</v>
      </c>
      <c r="AV357" s="13" t="s">
        <v>85</v>
      </c>
      <c r="AW357" s="13" t="s">
        <v>32</v>
      </c>
      <c r="AX357" s="13" t="s">
        <v>76</v>
      </c>
      <c r="AY357" s="222" t="s">
        <v>140</v>
      </c>
    </row>
    <row r="358" spans="2:65" s="12" customFormat="1" ht="11.25">
      <c r="B358" s="201"/>
      <c r="C358" s="202"/>
      <c r="D358" s="203" t="s">
        <v>149</v>
      </c>
      <c r="E358" s="204" t="s">
        <v>1</v>
      </c>
      <c r="F358" s="205" t="s">
        <v>476</v>
      </c>
      <c r="G358" s="202"/>
      <c r="H358" s="204" t="s">
        <v>1</v>
      </c>
      <c r="I358" s="206"/>
      <c r="J358" s="202"/>
      <c r="K358" s="202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149</v>
      </c>
      <c r="AU358" s="211" t="s">
        <v>85</v>
      </c>
      <c r="AV358" s="12" t="s">
        <v>81</v>
      </c>
      <c r="AW358" s="12" t="s">
        <v>32</v>
      </c>
      <c r="AX358" s="12" t="s">
        <v>76</v>
      </c>
      <c r="AY358" s="211" t="s">
        <v>140</v>
      </c>
    </row>
    <row r="359" spans="2:65" s="13" customFormat="1" ht="11.25">
      <c r="B359" s="212"/>
      <c r="C359" s="213"/>
      <c r="D359" s="203" t="s">
        <v>149</v>
      </c>
      <c r="E359" s="214" t="s">
        <v>1</v>
      </c>
      <c r="F359" s="215" t="s">
        <v>81</v>
      </c>
      <c r="G359" s="213"/>
      <c r="H359" s="216">
        <v>1</v>
      </c>
      <c r="I359" s="217"/>
      <c r="J359" s="213"/>
      <c r="K359" s="213"/>
      <c r="L359" s="218"/>
      <c r="M359" s="219"/>
      <c r="N359" s="220"/>
      <c r="O359" s="220"/>
      <c r="P359" s="220"/>
      <c r="Q359" s="220"/>
      <c r="R359" s="220"/>
      <c r="S359" s="220"/>
      <c r="T359" s="221"/>
      <c r="AT359" s="222" t="s">
        <v>149</v>
      </c>
      <c r="AU359" s="222" t="s">
        <v>85</v>
      </c>
      <c r="AV359" s="13" t="s">
        <v>85</v>
      </c>
      <c r="AW359" s="13" t="s">
        <v>32</v>
      </c>
      <c r="AX359" s="13" t="s">
        <v>76</v>
      </c>
      <c r="AY359" s="222" t="s">
        <v>140</v>
      </c>
    </row>
    <row r="360" spans="2:65" s="14" customFormat="1" ht="11.25">
      <c r="B360" s="223"/>
      <c r="C360" s="224"/>
      <c r="D360" s="203" t="s">
        <v>149</v>
      </c>
      <c r="E360" s="225" t="s">
        <v>1</v>
      </c>
      <c r="F360" s="226" t="s">
        <v>187</v>
      </c>
      <c r="G360" s="224"/>
      <c r="H360" s="227">
        <v>5</v>
      </c>
      <c r="I360" s="228"/>
      <c r="J360" s="224"/>
      <c r="K360" s="224"/>
      <c r="L360" s="229"/>
      <c r="M360" s="230"/>
      <c r="N360" s="231"/>
      <c r="O360" s="231"/>
      <c r="P360" s="231"/>
      <c r="Q360" s="231"/>
      <c r="R360" s="231"/>
      <c r="S360" s="231"/>
      <c r="T360" s="232"/>
      <c r="AT360" s="233" t="s">
        <v>149</v>
      </c>
      <c r="AU360" s="233" t="s">
        <v>85</v>
      </c>
      <c r="AV360" s="14" t="s">
        <v>147</v>
      </c>
      <c r="AW360" s="14" t="s">
        <v>32</v>
      </c>
      <c r="AX360" s="14" t="s">
        <v>81</v>
      </c>
      <c r="AY360" s="233" t="s">
        <v>140</v>
      </c>
    </row>
    <row r="361" spans="2:65" s="1" customFormat="1" ht="24" customHeight="1">
      <c r="B361" s="34"/>
      <c r="C361" s="188" t="s">
        <v>477</v>
      </c>
      <c r="D361" s="188" t="s">
        <v>142</v>
      </c>
      <c r="E361" s="189" t="s">
        <v>478</v>
      </c>
      <c r="F361" s="190" t="s">
        <v>479</v>
      </c>
      <c r="G361" s="191" t="s">
        <v>347</v>
      </c>
      <c r="H361" s="192">
        <v>1</v>
      </c>
      <c r="I361" s="193"/>
      <c r="J361" s="194">
        <f>ROUND(I361*H361,2)</f>
        <v>0</v>
      </c>
      <c r="K361" s="190" t="s">
        <v>146</v>
      </c>
      <c r="L361" s="38"/>
      <c r="M361" s="195" t="s">
        <v>1</v>
      </c>
      <c r="N361" s="196" t="s">
        <v>41</v>
      </c>
      <c r="O361" s="66"/>
      <c r="P361" s="197">
        <f>O361*H361</f>
        <v>0</v>
      </c>
      <c r="Q361" s="197">
        <v>0</v>
      </c>
      <c r="R361" s="197">
        <f>Q361*H361</f>
        <v>0</v>
      </c>
      <c r="S361" s="197">
        <v>0.1</v>
      </c>
      <c r="T361" s="198">
        <f>S361*H361</f>
        <v>0.1</v>
      </c>
      <c r="AR361" s="199" t="s">
        <v>147</v>
      </c>
      <c r="AT361" s="199" t="s">
        <v>142</v>
      </c>
      <c r="AU361" s="199" t="s">
        <v>85</v>
      </c>
      <c r="AY361" s="17" t="s">
        <v>140</v>
      </c>
      <c r="BE361" s="200">
        <f>IF(N361="základní",J361,0)</f>
        <v>0</v>
      </c>
      <c r="BF361" s="200">
        <f>IF(N361="snížená",J361,0)</f>
        <v>0</v>
      </c>
      <c r="BG361" s="200">
        <f>IF(N361="zákl. přenesená",J361,0)</f>
        <v>0</v>
      </c>
      <c r="BH361" s="200">
        <f>IF(N361="sníž. přenesená",J361,0)</f>
        <v>0</v>
      </c>
      <c r="BI361" s="200">
        <f>IF(N361="nulová",J361,0)</f>
        <v>0</v>
      </c>
      <c r="BJ361" s="17" t="s">
        <v>81</v>
      </c>
      <c r="BK361" s="200">
        <f>ROUND(I361*H361,2)</f>
        <v>0</v>
      </c>
      <c r="BL361" s="17" t="s">
        <v>147</v>
      </c>
      <c r="BM361" s="199" t="s">
        <v>480</v>
      </c>
    </row>
    <row r="362" spans="2:65" s="12" customFormat="1" ht="11.25">
      <c r="B362" s="201"/>
      <c r="C362" s="202"/>
      <c r="D362" s="203" t="s">
        <v>149</v>
      </c>
      <c r="E362" s="204" t="s">
        <v>1</v>
      </c>
      <c r="F362" s="205" t="s">
        <v>481</v>
      </c>
      <c r="G362" s="202"/>
      <c r="H362" s="204" t="s">
        <v>1</v>
      </c>
      <c r="I362" s="206"/>
      <c r="J362" s="202"/>
      <c r="K362" s="202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149</v>
      </c>
      <c r="AU362" s="211" t="s">
        <v>85</v>
      </c>
      <c r="AV362" s="12" t="s">
        <v>81</v>
      </c>
      <c r="AW362" s="12" t="s">
        <v>32</v>
      </c>
      <c r="AX362" s="12" t="s">
        <v>76</v>
      </c>
      <c r="AY362" s="211" t="s">
        <v>140</v>
      </c>
    </row>
    <row r="363" spans="2:65" s="13" customFormat="1" ht="11.25">
      <c r="B363" s="212"/>
      <c r="C363" s="213"/>
      <c r="D363" s="203" t="s">
        <v>149</v>
      </c>
      <c r="E363" s="214" t="s">
        <v>1</v>
      </c>
      <c r="F363" s="215" t="s">
        <v>81</v>
      </c>
      <c r="G363" s="213"/>
      <c r="H363" s="216">
        <v>1</v>
      </c>
      <c r="I363" s="217"/>
      <c r="J363" s="213"/>
      <c r="K363" s="213"/>
      <c r="L363" s="218"/>
      <c r="M363" s="219"/>
      <c r="N363" s="220"/>
      <c r="O363" s="220"/>
      <c r="P363" s="220"/>
      <c r="Q363" s="220"/>
      <c r="R363" s="220"/>
      <c r="S363" s="220"/>
      <c r="T363" s="221"/>
      <c r="AT363" s="222" t="s">
        <v>149</v>
      </c>
      <c r="AU363" s="222" t="s">
        <v>85</v>
      </c>
      <c r="AV363" s="13" t="s">
        <v>85</v>
      </c>
      <c r="AW363" s="13" t="s">
        <v>32</v>
      </c>
      <c r="AX363" s="13" t="s">
        <v>81</v>
      </c>
      <c r="AY363" s="222" t="s">
        <v>140</v>
      </c>
    </row>
    <row r="364" spans="2:65" s="1" customFormat="1" ht="16.5" customHeight="1">
      <c r="B364" s="34"/>
      <c r="C364" s="188" t="s">
        <v>482</v>
      </c>
      <c r="D364" s="188" t="s">
        <v>142</v>
      </c>
      <c r="E364" s="189" t="s">
        <v>483</v>
      </c>
      <c r="F364" s="190" t="s">
        <v>484</v>
      </c>
      <c r="G364" s="191" t="s">
        <v>347</v>
      </c>
      <c r="H364" s="192">
        <v>5</v>
      </c>
      <c r="I364" s="193"/>
      <c r="J364" s="194">
        <f>ROUND(I364*H364,2)</f>
        <v>0</v>
      </c>
      <c r="K364" s="190" t="s">
        <v>146</v>
      </c>
      <c r="L364" s="38"/>
      <c r="M364" s="195" t="s">
        <v>1</v>
      </c>
      <c r="N364" s="196" t="s">
        <v>41</v>
      </c>
      <c r="O364" s="66"/>
      <c r="P364" s="197">
        <f>O364*H364</f>
        <v>0</v>
      </c>
      <c r="Q364" s="197">
        <v>4.6800000000000001E-3</v>
      </c>
      <c r="R364" s="197">
        <f>Q364*H364</f>
        <v>2.3400000000000001E-2</v>
      </c>
      <c r="S364" s="197">
        <v>0</v>
      </c>
      <c r="T364" s="198">
        <f>S364*H364</f>
        <v>0</v>
      </c>
      <c r="AR364" s="199" t="s">
        <v>147</v>
      </c>
      <c r="AT364" s="199" t="s">
        <v>142</v>
      </c>
      <c r="AU364" s="199" t="s">
        <v>85</v>
      </c>
      <c r="AY364" s="17" t="s">
        <v>140</v>
      </c>
      <c r="BE364" s="200">
        <f>IF(N364="základní",J364,0)</f>
        <v>0</v>
      </c>
      <c r="BF364" s="200">
        <f>IF(N364="snížená",J364,0)</f>
        <v>0</v>
      </c>
      <c r="BG364" s="200">
        <f>IF(N364="zákl. přenesená",J364,0)</f>
        <v>0</v>
      </c>
      <c r="BH364" s="200">
        <f>IF(N364="sníž. přenesená",J364,0)</f>
        <v>0</v>
      </c>
      <c r="BI364" s="200">
        <f>IF(N364="nulová",J364,0)</f>
        <v>0</v>
      </c>
      <c r="BJ364" s="17" t="s">
        <v>81</v>
      </c>
      <c r="BK364" s="200">
        <f>ROUND(I364*H364,2)</f>
        <v>0</v>
      </c>
      <c r="BL364" s="17" t="s">
        <v>147</v>
      </c>
      <c r="BM364" s="199" t="s">
        <v>485</v>
      </c>
    </row>
    <row r="365" spans="2:65" s="12" customFormat="1" ht="22.5">
      <c r="B365" s="201"/>
      <c r="C365" s="202"/>
      <c r="D365" s="203" t="s">
        <v>149</v>
      </c>
      <c r="E365" s="204" t="s">
        <v>1</v>
      </c>
      <c r="F365" s="205" t="s">
        <v>486</v>
      </c>
      <c r="G365" s="202"/>
      <c r="H365" s="204" t="s">
        <v>1</v>
      </c>
      <c r="I365" s="206"/>
      <c r="J365" s="202"/>
      <c r="K365" s="202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149</v>
      </c>
      <c r="AU365" s="211" t="s">
        <v>85</v>
      </c>
      <c r="AV365" s="12" t="s">
        <v>81</v>
      </c>
      <c r="AW365" s="12" t="s">
        <v>32</v>
      </c>
      <c r="AX365" s="12" t="s">
        <v>76</v>
      </c>
      <c r="AY365" s="211" t="s">
        <v>140</v>
      </c>
    </row>
    <row r="366" spans="2:65" s="13" customFormat="1" ht="11.25">
      <c r="B366" s="212"/>
      <c r="C366" s="213"/>
      <c r="D366" s="203" t="s">
        <v>149</v>
      </c>
      <c r="E366" s="214" t="s">
        <v>1</v>
      </c>
      <c r="F366" s="215" t="s">
        <v>147</v>
      </c>
      <c r="G366" s="213"/>
      <c r="H366" s="216">
        <v>4</v>
      </c>
      <c r="I366" s="217"/>
      <c r="J366" s="213"/>
      <c r="K366" s="213"/>
      <c r="L366" s="218"/>
      <c r="M366" s="219"/>
      <c r="N366" s="220"/>
      <c r="O366" s="220"/>
      <c r="P366" s="220"/>
      <c r="Q366" s="220"/>
      <c r="R366" s="220"/>
      <c r="S366" s="220"/>
      <c r="T366" s="221"/>
      <c r="AT366" s="222" t="s">
        <v>149</v>
      </c>
      <c r="AU366" s="222" t="s">
        <v>85</v>
      </c>
      <c r="AV366" s="13" t="s">
        <v>85</v>
      </c>
      <c r="AW366" s="13" t="s">
        <v>32</v>
      </c>
      <c r="AX366" s="13" t="s">
        <v>76</v>
      </c>
      <c r="AY366" s="222" t="s">
        <v>140</v>
      </c>
    </row>
    <row r="367" spans="2:65" s="12" customFormat="1" ht="11.25">
      <c r="B367" s="201"/>
      <c r="C367" s="202"/>
      <c r="D367" s="203" t="s">
        <v>149</v>
      </c>
      <c r="E367" s="204" t="s">
        <v>1</v>
      </c>
      <c r="F367" s="205" t="s">
        <v>379</v>
      </c>
      <c r="G367" s="202"/>
      <c r="H367" s="204" t="s">
        <v>1</v>
      </c>
      <c r="I367" s="206"/>
      <c r="J367" s="202"/>
      <c r="K367" s="202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149</v>
      </c>
      <c r="AU367" s="211" t="s">
        <v>85</v>
      </c>
      <c r="AV367" s="12" t="s">
        <v>81</v>
      </c>
      <c r="AW367" s="12" t="s">
        <v>32</v>
      </c>
      <c r="AX367" s="12" t="s">
        <v>76</v>
      </c>
      <c r="AY367" s="211" t="s">
        <v>140</v>
      </c>
    </row>
    <row r="368" spans="2:65" s="13" customFormat="1" ht="11.25">
      <c r="B368" s="212"/>
      <c r="C368" s="213"/>
      <c r="D368" s="203" t="s">
        <v>149</v>
      </c>
      <c r="E368" s="214" t="s">
        <v>1</v>
      </c>
      <c r="F368" s="215" t="s">
        <v>81</v>
      </c>
      <c r="G368" s="213"/>
      <c r="H368" s="216">
        <v>1</v>
      </c>
      <c r="I368" s="217"/>
      <c r="J368" s="213"/>
      <c r="K368" s="213"/>
      <c r="L368" s="218"/>
      <c r="M368" s="219"/>
      <c r="N368" s="220"/>
      <c r="O368" s="220"/>
      <c r="P368" s="220"/>
      <c r="Q368" s="220"/>
      <c r="R368" s="220"/>
      <c r="S368" s="220"/>
      <c r="T368" s="221"/>
      <c r="AT368" s="222" t="s">
        <v>149</v>
      </c>
      <c r="AU368" s="222" t="s">
        <v>85</v>
      </c>
      <c r="AV368" s="13" t="s">
        <v>85</v>
      </c>
      <c r="AW368" s="13" t="s">
        <v>32</v>
      </c>
      <c r="AX368" s="13" t="s">
        <v>76</v>
      </c>
      <c r="AY368" s="222" t="s">
        <v>140</v>
      </c>
    </row>
    <row r="369" spans="2:65" s="14" customFormat="1" ht="11.25">
      <c r="B369" s="223"/>
      <c r="C369" s="224"/>
      <c r="D369" s="203" t="s">
        <v>149</v>
      </c>
      <c r="E369" s="225" t="s">
        <v>1</v>
      </c>
      <c r="F369" s="226" t="s">
        <v>187</v>
      </c>
      <c r="G369" s="224"/>
      <c r="H369" s="227">
        <v>5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AT369" s="233" t="s">
        <v>149</v>
      </c>
      <c r="AU369" s="233" t="s">
        <v>85</v>
      </c>
      <c r="AV369" s="14" t="s">
        <v>147</v>
      </c>
      <c r="AW369" s="14" t="s">
        <v>32</v>
      </c>
      <c r="AX369" s="14" t="s">
        <v>81</v>
      </c>
      <c r="AY369" s="233" t="s">
        <v>140</v>
      </c>
    </row>
    <row r="370" spans="2:65" s="1" customFormat="1" ht="24" customHeight="1">
      <c r="B370" s="34"/>
      <c r="C370" s="188" t="s">
        <v>487</v>
      </c>
      <c r="D370" s="188" t="s">
        <v>142</v>
      </c>
      <c r="E370" s="189" t="s">
        <v>488</v>
      </c>
      <c r="F370" s="190" t="s">
        <v>489</v>
      </c>
      <c r="G370" s="191" t="s">
        <v>347</v>
      </c>
      <c r="H370" s="192">
        <v>2</v>
      </c>
      <c r="I370" s="193"/>
      <c r="J370" s="194">
        <f>ROUND(I370*H370,2)</f>
        <v>0</v>
      </c>
      <c r="K370" s="190" t="s">
        <v>146</v>
      </c>
      <c r="L370" s="38"/>
      <c r="M370" s="195" t="s">
        <v>1</v>
      </c>
      <c r="N370" s="196" t="s">
        <v>41</v>
      </c>
      <c r="O370" s="66"/>
      <c r="P370" s="197">
        <f>O370*H370</f>
        <v>0</v>
      </c>
      <c r="Q370" s="197">
        <v>7.0200000000000002E-3</v>
      </c>
      <c r="R370" s="197">
        <f>Q370*H370</f>
        <v>1.404E-2</v>
      </c>
      <c r="S370" s="197">
        <v>0</v>
      </c>
      <c r="T370" s="198">
        <f>S370*H370</f>
        <v>0</v>
      </c>
      <c r="AR370" s="199" t="s">
        <v>147</v>
      </c>
      <c r="AT370" s="199" t="s">
        <v>142</v>
      </c>
      <c r="AU370" s="199" t="s">
        <v>85</v>
      </c>
      <c r="AY370" s="17" t="s">
        <v>140</v>
      </c>
      <c r="BE370" s="200">
        <f>IF(N370="základní",J370,0)</f>
        <v>0</v>
      </c>
      <c r="BF370" s="200">
        <f>IF(N370="snížená",J370,0)</f>
        <v>0</v>
      </c>
      <c r="BG370" s="200">
        <f>IF(N370="zákl. přenesená",J370,0)</f>
        <v>0</v>
      </c>
      <c r="BH370" s="200">
        <f>IF(N370="sníž. přenesená",J370,0)</f>
        <v>0</v>
      </c>
      <c r="BI370" s="200">
        <f>IF(N370="nulová",J370,0)</f>
        <v>0</v>
      </c>
      <c r="BJ370" s="17" t="s">
        <v>81</v>
      </c>
      <c r="BK370" s="200">
        <f>ROUND(I370*H370,2)</f>
        <v>0</v>
      </c>
      <c r="BL370" s="17" t="s">
        <v>147</v>
      </c>
      <c r="BM370" s="199" t="s">
        <v>490</v>
      </c>
    </row>
    <row r="371" spans="2:65" s="12" customFormat="1" ht="22.5">
      <c r="B371" s="201"/>
      <c r="C371" s="202"/>
      <c r="D371" s="203" t="s">
        <v>149</v>
      </c>
      <c r="E371" s="204" t="s">
        <v>1</v>
      </c>
      <c r="F371" s="205" t="s">
        <v>491</v>
      </c>
      <c r="G371" s="202"/>
      <c r="H371" s="204" t="s">
        <v>1</v>
      </c>
      <c r="I371" s="206"/>
      <c r="J371" s="202"/>
      <c r="K371" s="202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149</v>
      </c>
      <c r="AU371" s="211" t="s">
        <v>85</v>
      </c>
      <c r="AV371" s="12" t="s">
        <v>81</v>
      </c>
      <c r="AW371" s="12" t="s">
        <v>32</v>
      </c>
      <c r="AX371" s="12" t="s">
        <v>76</v>
      </c>
      <c r="AY371" s="211" t="s">
        <v>140</v>
      </c>
    </row>
    <row r="372" spans="2:65" s="13" customFormat="1" ht="11.25">
      <c r="B372" s="212"/>
      <c r="C372" s="213"/>
      <c r="D372" s="203" t="s">
        <v>149</v>
      </c>
      <c r="E372" s="214" t="s">
        <v>1</v>
      </c>
      <c r="F372" s="215" t="s">
        <v>85</v>
      </c>
      <c r="G372" s="213"/>
      <c r="H372" s="216">
        <v>2</v>
      </c>
      <c r="I372" s="217"/>
      <c r="J372" s="213"/>
      <c r="K372" s="213"/>
      <c r="L372" s="218"/>
      <c r="M372" s="219"/>
      <c r="N372" s="220"/>
      <c r="O372" s="220"/>
      <c r="P372" s="220"/>
      <c r="Q372" s="220"/>
      <c r="R372" s="220"/>
      <c r="S372" s="220"/>
      <c r="T372" s="221"/>
      <c r="AT372" s="222" t="s">
        <v>149</v>
      </c>
      <c r="AU372" s="222" t="s">
        <v>85</v>
      </c>
      <c r="AV372" s="13" t="s">
        <v>85</v>
      </c>
      <c r="AW372" s="13" t="s">
        <v>32</v>
      </c>
      <c r="AX372" s="13" t="s">
        <v>81</v>
      </c>
      <c r="AY372" s="222" t="s">
        <v>140</v>
      </c>
    </row>
    <row r="373" spans="2:65" s="1" customFormat="1" ht="16.5" customHeight="1">
      <c r="B373" s="34"/>
      <c r="C373" s="245" t="s">
        <v>492</v>
      </c>
      <c r="D373" s="245" t="s">
        <v>244</v>
      </c>
      <c r="E373" s="246" t="s">
        <v>493</v>
      </c>
      <c r="F373" s="247" t="s">
        <v>494</v>
      </c>
      <c r="G373" s="248" t="s">
        <v>347</v>
      </c>
      <c r="H373" s="249">
        <v>2</v>
      </c>
      <c r="I373" s="250"/>
      <c r="J373" s="251">
        <f>ROUND(I373*H373,2)</f>
        <v>0</v>
      </c>
      <c r="K373" s="247" t="s">
        <v>1</v>
      </c>
      <c r="L373" s="252"/>
      <c r="M373" s="253" t="s">
        <v>1</v>
      </c>
      <c r="N373" s="254" t="s">
        <v>41</v>
      </c>
      <c r="O373" s="66"/>
      <c r="P373" s="197">
        <f>O373*H373</f>
        <v>0</v>
      </c>
      <c r="Q373" s="197">
        <v>6.6900000000000001E-2</v>
      </c>
      <c r="R373" s="197">
        <f>Q373*H373</f>
        <v>0.1338</v>
      </c>
      <c r="S373" s="197">
        <v>0</v>
      </c>
      <c r="T373" s="198">
        <f>S373*H373</f>
        <v>0</v>
      </c>
      <c r="AR373" s="199" t="s">
        <v>179</v>
      </c>
      <c r="AT373" s="199" t="s">
        <v>244</v>
      </c>
      <c r="AU373" s="199" t="s">
        <v>85</v>
      </c>
      <c r="AY373" s="17" t="s">
        <v>140</v>
      </c>
      <c r="BE373" s="200">
        <f>IF(N373="základní",J373,0)</f>
        <v>0</v>
      </c>
      <c r="BF373" s="200">
        <f>IF(N373="snížená",J373,0)</f>
        <v>0</v>
      </c>
      <c r="BG373" s="200">
        <f>IF(N373="zákl. přenesená",J373,0)</f>
        <v>0</v>
      </c>
      <c r="BH373" s="200">
        <f>IF(N373="sníž. přenesená",J373,0)</f>
        <v>0</v>
      </c>
      <c r="BI373" s="200">
        <f>IF(N373="nulová",J373,0)</f>
        <v>0</v>
      </c>
      <c r="BJ373" s="17" t="s">
        <v>81</v>
      </c>
      <c r="BK373" s="200">
        <f>ROUND(I373*H373,2)</f>
        <v>0</v>
      </c>
      <c r="BL373" s="17" t="s">
        <v>147</v>
      </c>
      <c r="BM373" s="199" t="s">
        <v>495</v>
      </c>
    </row>
    <row r="374" spans="2:65" s="1" customFormat="1" ht="24" customHeight="1">
      <c r="B374" s="34"/>
      <c r="C374" s="188" t="s">
        <v>496</v>
      </c>
      <c r="D374" s="188" t="s">
        <v>142</v>
      </c>
      <c r="E374" s="189" t="s">
        <v>497</v>
      </c>
      <c r="F374" s="190" t="s">
        <v>498</v>
      </c>
      <c r="G374" s="191" t="s">
        <v>182</v>
      </c>
      <c r="H374" s="192">
        <v>0.22500000000000001</v>
      </c>
      <c r="I374" s="193"/>
      <c r="J374" s="194">
        <f>ROUND(I374*H374,2)</f>
        <v>0</v>
      </c>
      <c r="K374" s="190" t="s">
        <v>146</v>
      </c>
      <c r="L374" s="38"/>
      <c r="M374" s="195" t="s">
        <v>1</v>
      </c>
      <c r="N374" s="196" t="s">
        <v>41</v>
      </c>
      <c r="O374" s="66"/>
      <c r="P374" s="197">
        <f>O374*H374</f>
        <v>0</v>
      </c>
      <c r="Q374" s="197">
        <v>0</v>
      </c>
      <c r="R374" s="197">
        <f>Q374*H374</f>
        <v>0</v>
      </c>
      <c r="S374" s="197">
        <v>0</v>
      </c>
      <c r="T374" s="198">
        <f>S374*H374</f>
        <v>0</v>
      </c>
      <c r="AR374" s="199" t="s">
        <v>147</v>
      </c>
      <c r="AT374" s="199" t="s">
        <v>142</v>
      </c>
      <c r="AU374" s="199" t="s">
        <v>85</v>
      </c>
      <c r="AY374" s="17" t="s">
        <v>140</v>
      </c>
      <c r="BE374" s="200">
        <f>IF(N374="základní",J374,0)</f>
        <v>0</v>
      </c>
      <c r="BF374" s="200">
        <f>IF(N374="snížená",J374,0)</f>
        <v>0</v>
      </c>
      <c r="BG374" s="200">
        <f>IF(N374="zákl. přenesená",J374,0)</f>
        <v>0</v>
      </c>
      <c r="BH374" s="200">
        <f>IF(N374="sníž. přenesená",J374,0)</f>
        <v>0</v>
      </c>
      <c r="BI374" s="200">
        <f>IF(N374="nulová",J374,0)</f>
        <v>0</v>
      </c>
      <c r="BJ374" s="17" t="s">
        <v>81</v>
      </c>
      <c r="BK374" s="200">
        <f>ROUND(I374*H374,2)</f>
        <v>0</v>
      </c>
      <c r="BL374" s="17" t="s">
        <v>147</v>
      </c>
      <c r="BM374" s="199" t="s">
        <v>499</v>
      </c>
    </row>
    <row r="375" spans="2:65" s="12" customFormat="1" ht="11.25">
      <c r="B375" s="201"/>
      <c r="C375" s="202"/>
      <c r="D375" s="203" t="s">
        <v>149</v>
      </c>
      <c r="E375" s="204" t="s">
        <v>1</v>
      </c>
      <c r="F375" s="205" t="s">
        <v>500</v>
      </c>
      <c r="G375" s="202"/>
      <c r="H375" s="204" t="s">
        <v>1</v>
      </c>
      <c r="I375" s="206"/>
      <c r="J375" s="202"/>
      <c r="K375" s="202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149</v>
      </c>
      <c r="AU375" s="211" t="s">
        <v>85</v>
      </c>
      <c r="AV375" s="12" t="s">
        <v>81</v>
      </c>
      <c r="AW375" s="12" t="s">
        <v>32</v>
      </c>
      <c r="AX375" s="12" t="s">
        <v>76</v>
      </c>
      <c r="AY375" s="211" t="s">
        <v>140</v>
      </c>
    </row>
    <row r="376" spans="2:65" s="13" customFormat="1" ht="11.25">
      <c r="B376" s="212"/>
      <c r="C376" s="213"/>
      <c r="D376" s="203" t="s">
        <v>149</v>
      </c>
      <c r="E376" s="214" t="s">
        <v>1</v>
      </c>
      <c r="F376" s="215" t="s">
        <v>501</v>
      </c>
      <c r="G376" s="213"/>
      <c r="H376" s="216">
        <v>0.22500000000000001</v>
      </c>
      <c r="I376" s="217"/>
      <c r="J376" s="213"/>
      <c r="K376" s="213"/>
      <c r="L376" s="218"/>
      <c r="M376" s="219"/>
      <c r="N376" s="220"/>
      <c r="O376" s="220"/>
      <c r="P376" s="220"/>
      <c r="Q376" s="220"/>
      <c r="R376" s="220"/>
      <c r="S376" s="220"/>
      <c r="T376" s="221"/>
      <c r="AT376" s="222" t="s">
        <v>149</v>
      </c>
      <c r="AU376" s="222" t="s">
        <v>85</v>
      </c>
      <c r="AV376" s="13" t="s">
        <v>85</v>
      </c>
      <c r="AW376" s="13" t="s">
        <v>32</v>
      </c>
      <c r="AX376" s="13" t="s">
        <v>81</v>
      </c>
      <c r="AY376" s="222" t="s">
        <v>140</v>
      </c>
    </row>
    <row r="377" spans="2:65" s="11" customFormat="1" ht="22.9" customHeight="1">
      <c r="B377" s="172"/>
      <c r="C377" s="173"/>
      <c r="D377" s="174" t="s">
        <v>75</v>
      </c>
      <c r="E377" s="186" t="s">
        <v>188</v>
      </c>
      <c r="F377" s="186" t="s">
        <v>502</v>
      </c>
      <c r="G377" s="173"/>
      <c r="H377" s="173"/>
      <c r="I377" s="176"/>
      <c r="J377" s="187">
        <f>BK377</f>
        <v>0</v>
      </c>
      <c r="K377" s="173"/>
      <c r="L377" s="178"/>
      <c r="M377" s="179"/>
      <c r="N377" s="180"/>
      <c r="O377" s="180"/>
      <c r="P377" s="181">
        <f>SUM(P378:P433)</f>
        <v>0</v>
      </c>
      <c r="Q377" s="180"/>
      <c r="R377" s="181">
        <f>SUM(R378:R433)</f>
        <v>6.0011634899999997</v>
      </c>
      <c r="S377" s="180"/>
      <c r="T377" s="182">
        <f>SUM(T378:T433)</f>
        <v>21.408319999999996</v>
      </c>
      <c r="AR377" s="183" t="s">
        <v>81</v>
      </c>
      <c r="AT377" s="184" t="s">
        <v>75</v>
      </c>
      <c r="AU377" s="184" t="s">
        <v>81</v>
      </c>
      <c r="AY377" s="183" t="s">
        <v>140</v>
      </c>
      <c r="BK377" s="185">
        <f>SUM(BK378:BK433)</f>
        <v>0</v>
      </c>
    </row>
    <row r="378" spans="2:65" s="1" customFormat="1" ht="24" customHeight="1">
      <c r="B378" s="34"/>
      <c r="C378" s="188" t="s">
        <v>503</v>
      </c>
      <c r="D378" s="188" t="s">
        <v>142</v>
      </c>
      <c r="E378" s="189" t="s">
        <v>504</v>
      </c>
      <c r="F378" s="190" t="s">
        <v>505</v>
      </c>
      <c r="G378" s="191" t="s">
        <v>176</v>
      </c>
      <c r="H378" s="192">
        <v>34.799999999999997</v>
      </c>
      <c r="I378" s="193"/>
      <c r="J378" s="194">
        <f>ROUND(I378*H378,2)</f>
        <v>0</v>
      </c>
      <c r="K378" s="190" t="s">
        <v>146</v>
      </c>
      <c r="L378" s="38"/>
      <c r="M378" s="195" t="s">
        <v>1</v>
      </c>
      <c r="N378" s="196" t="s">
        <v>41</v>
      </c>
      <c r="O378" s="66"/>
      <c r="P378" s="197">
        <f>O378*H378</f>
        <v>0</v>
      </c>
      <c r="Q378" s="197">
        <v>0.1295</v>
      </c>
      <c r="R378" s="197">
        <f>Q378*H378</f>
        <v>4.5065999999999997</v>
      </c>
      <c r="S378" s="197">
        <v>0</v>
      </c>
      <c r="T378" s="198">
        <f>S378*H378</f>
        <v>0</v>
      </c>
      <c r="AR378" s="199" t="s">
        <v>147</v>
      </c>
      <c r="AT378" s="199" t="s">
        <v>142</v>
      </c>
      <c r="AU378" s="199" t="s">
        <v>85</v>
      </c>
      <c r="AY378" s="17" t="s">
        <v>140</v>
      </c>
      <c r="BE378" s="200">
        <f>IF(N378="základní",J378,0)</f>
        <v>0</v>
      </c>
      <c r="BF378" s="200">
        <f>IF(N378="snížená",J378,0)</f>
        <v>0</v>
      </c>
      <c r="BG378" s="200">
        <f>IF(N378="zákl. přenesená",J378,0)</f>
        <v>0</v>
      </c>
      <c r="BH378" s="200">
        <f>IF(N378="sníž. přenesená",J378,0)</f>
        <v>0</v>
      </c>
      <c r="BI378" s="200">
        <f>IF(N378="nulová",J378,0)</f>
        <v>0</v>
      </c>
      <c r="BJ378" s="17" t="s">
        <v>81</v>
      </c>
      <c r="BK378" s="200">
        <f>ROUND(I378*H378,2)</f>
        <v>0</v>
      </c>
      <c r="BL378" s="17" t="s">
        <v>147</v>
      </c>
      <c r="BM378" s="199" t="s">
        <v>506</v>
      </c>
    </row>
    <row r="379" spans="2:65" s="1" customFormat="1" ht="16.5" customHeight="1">
      <c r="B379" s="34"/>
      <c r="C379" s="245" t="s">
        <v>507</v>
      </c>
      <c r="D379" s="245" t="s">
        <v>244</v>
      </c>
      <c r="E379" s="246" t="s">
        <v>508</v>
      </c>
      <c r="F379" s="247" t="s">
        <v>509</v>
      </c>
      <c r="G379" s="248" t="s">
        <v>176</v>
      </c>
      <c r="H379" s="249">
        <v>13.7</v>
      </c>
      <c r="I379" s="250"/>
      <c r="J379" s="251">
        <f>ROUND(I379*H379,2)</f>
        <v>0</v>
      </c>
      <c r="K379" s="247" t="s">
        <v>146</v>
      </c>
      <c r="L379" s="252"/>
      <c r="M379" s="253" t="s">
        <v>1</v>
      </c>
      <c r="N379" s="254" t="s">
        <v>41</v>
      </c>
      <c r="O379" s="66"/>
      <c r="P379" s="197">
        <f>O379*H379</f>
        <v>0</v>
      </c>
      <c r="Q379" s="197">
        <v>5.8000000000000003E-2</v>
      </c>
      <c r="R379" s="197">
        <f>Q379*H379</f>
        <v>0.79459999999999997</v>
      </c>
      <c r="S379" s="197">
        <v>0</v>
      </c>
      <c r="T379" s="198">
        <f>S379*H379</f>
        <v>0</v>
      </c>
      <c r="AR379" s="199" t="s">
        <v>179</v>
      </c>
      <c r="AT379" s="199" t="s">
        <v>244</v>
      </c>
      <c r="AU379" s="199" t="s">
        <v>85</v>
      </c>
      <c r="AY379" s="17" t="s">
        <v>140</v>
      </c>
      <c r="BE379" s="200">
        <f>IF(N379="základní",J379,0)</f>
        <v>0</v>
      </c>
      <c r="BF379" s="200">
        <f>IF(N379="snížená",J379,0)</f>
        <v>0</v>
      </c>
      <c r="BG379" s="200">
        <f>IF(N379="zákl. přenesená",J379,0)</f>
        <v>0</v>
      </c>
      <c r="BH379" s="200">
        <f>IF(N379="sníž. přenesená",J379,0)</f>
        <v>0</v>
      </c>
      <c r="BI379" s="200">
        <f>IF(N379="nulová",J379,0)</f>
        <v>0</v>
      </c>
      <c r="BJ379" s="17" t="s">
        <v>81</v>
      </c>
      <c r="BK379" s="200">
        <f>ROUND(I379*H379,2)</f>
        <v>0</v>
      </c>
      <c r="BL379" s="17" t="s">
        <v>147</v>
      </c>
      <c r="BM379" s="199" t="s">
        <v>510</v>
      </c>
    </row>
    <row r="380" spans="2:65" s="12" customFormat="1" ht="11.25">
      <c r="B380" s="201"/>
      <c r="C380" s="202"/>
      <c r="D380" s="203" t="s">
        <v>149</v>
      </c>
      <c r="E380" s="204" t="s">
        <v>1</v>
      </c>
      <c r="F380" s="205" t="s">
        <v>511</v>
      </c>
      <c r="G380" s="202"/>
      <c r="H380" s="204" t="s">
        <v>1</v>
      </c>
      <c r="I380" s="206"/>
      <c r="J380" s="202"/>
      <c r="K380" s="202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149</v>
      </c>
      <c r="AU380" s="211" t="s">
        <v>85</v>
      </c>
      <c r="AV380" s="12" t="s">
        <v>81</v>
      </c>
      <c r="AW380" s="12" t="s">
        <v>32</v>
      </c>
      <c r="AX380" s="12" t="s">
        <v>76</v>
      </c>
      <c r="AY380" s="211" t="s">
        <v>140</v>
      </c>
    </row>
    <row r="381" spans="2:65" s="13" customFormat="1" ht="11.25">
      <c r="B381" s="212"/>
      <c r="C381" s="213"/>
      <c r="D381" s="203" t="s">
        <v>149</v>
      </c>
      <c r="E381" s="214" t="s">
        <v>1</v>
      </c>
      <c r="F381" s="215" t="s">
        <v>512</v>
      </c>
      <c r="G381" s="213"/>
      <c r="H381" s="216">
        <v>4.93</v>
      </c>
      <c r="I381" s="217"/>
      <c r="J381" s="213"/>
      <c r="K381" s="213"/>
      <c r="L381" s="218"/>
      <c r="M381" s="219"/>
      <c r="N381" s="220"/>
      <c r="O381" s="220"/>
      <c r="P381" s="220"/>
      <c r="Q381" s="220"/>
      <c r="R381" s="220"/>
      <c r="S381" s="220"/>
      <c r="T381" s="221"/>
      <c r="AT381" s="222" t="s">
        <v>149</v>
      </c>
      <c r="AU381" s="222" t="s">
        <v>85</v>
      </c>
      <c r="AV381" s="13" t="s">
        <v>85</v>
      </c>
      <c r="AW381" s="13" t="s">
        <v>32</v>
      </c>
      <c r="AX381" s="13" t="s">
        <v>76</v>
      </c>
      <c r="AY381" s="222" t="s">
        <v>140</v>
      </c>
    </row>
    <row r="382" spans="2:65" s="12" customFormat="1" ht="11.25">
      <c r="B382" s="201"/>
      <c r="C382" s="202"/>
      <c r="D382" s="203" t="s">
        <v>149</v>
      </c>
      <c r="E382" s="204" t="s">
        <v>1</v>
      </c>
      <c r="F382" s="205" t="s">
        <v>513</v>
      </c>
      <c r="G382" s="202"/>
      <c r="H382" s="204" t="s">
        <v>1</v>
      </c>
      <c r="I382" s="206"/>
      <c r="J382" s="202"/>
      <c r="K382" s="202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149</v>
      </c>
      <c r="AU382" s="211" t="s">
        <v>85</v>
      </c>
      <c r="AV382" s="12" t="s">
        <v>81</v>
      </c>
      <c r="AW382" s="12" t="s">
        <v>32</v>
      </c>
      <c r="AX382" s="12" t="s">
        <v>76</v>
      </c>
      <c r="AY382" s="211" t="s">
        <v>140</v>
      </c>
    </row>
    <row r="383" spans="2:65" s="13" customFormat="1" ht="11.25">
      <c r="B383" s="212"/>
      <c r="C383" s="213"/>
      <c r="D383" s="203" t="s">
        <v>149</v>
      </c>
      <c r="E383" s="214" t="s">
        <v>1</v>
      </c>
      <c r="F383" s="215" t="s">
        <v>514</v>
      </c>
      <c r="G383" s="213"/>
      <c r="H383" s="216">
        <v>8.77</v>
      </c>
      <c r="I383" s="217"/>
      <c r="J383" s="213"/>
      <c r="K383" s="213"/>
      <c r="L383" s="218"/>
      <c r="M383" s="219"/>
      <c r="N383" s="220"/>
      <c r="O383" s="220"/>
      <c r="P383" s="220"/>
      <c r="Q383" s="220"/>
      <c r="R383" s="220"/>
      <c r="S383" s="220"/>
      <c r="T383" s="221"/>
      <c r="AT383" s="222" t="s">
        <v>149</v>
      </c>
      <c r="AU383" s="222" t="s">
        <v>85</v>
      </c>
      <c r="AV383" s="13" t="s">
        <v>85</v>
      </c>
      <c r="AW383" s="13" t="s">
        <v>32</v>
      </c>
      <c r="AX383" s="13" t="s">
        <v>76</v>
      </c>
      <c r="AY383" s="222" t="s">
        <v>140</v>
      </c>
    </row>
    <row r="384" spans="2:65" s="14" customFormat="1" ht="11.25">
      <c r="B384" s="223"/>
      <c r="C384" s="224"/>
      <c r="D384" s="203" t="s">
        <v>149</v>
      </c>
      <c r="E384" s="225" t="s">
        <v>1</v>
      </c>
      <c r="F384" s="226" t="s">
        <v>187</v>
      </c>
      <c r="G384" s="224"/>
      <c r="H384" s="227">
        <v>13.7</v>
      </c>
      <c r="I384" s="228"/>
      <c r="J384" s="224"/>
      <c r="K384" s="224"/>
      <c r="L384" s="229"/>
      <c r="M384" s="230"/>
      <c r="N384" s="231"/>
      <c r="O384" s="231"/>
      <c r="P384" s="231"/>
      <c r="Q384" s="231"/>
      <c r="R384" s="231"/>
      <c r="S384" s="231"/>
      <c r="T384" s="232"/>
      <c r="AT384" s="233" t="s">
        <v>149</v>
      </c>
      <c r="AU384" s="233" t="s">
        <v>85</v>
      </c>
      <c r="AV384" s="14" t="s">
        <v>147</v>
      </c>
      <c r="AW384" s="14" t="s">
        <v>32</v>
      </c>
      <c r="AX384" s="14" t="s">
        <v>81</v>
      </c>
      <c r="AY384" s="233" t="s">
        <v>140</v>
      </c>
    </row>
    <row r="385" spans="2:65" s="1" customFormat="1" ht="16.5" customHeight="1">
      <c r="B385" s="34"/>
      <c r="C385" s="245" t="s">
        <v>515</v>
      </c>
      <c r="D385" s="245" t="s">
        <v>244</v>
      </c>
      <c r="E385" s="246" t="s">
        <v>516</v>
      </c>
      <c r="F385" s="247" t="s">
        <v>517</v>
      </c>
      <c r="G385" s="248" t="s">
        <v>176</v>
      </c>
      <c r="H385" s="249">
        <v>21.1</v>
      </c>
      <c r="I385" s="250"/>
      <c r="J385" s="251">
        <f>ROUND(I385*H385,2)</f>
        <v>0</v>
      </c>
      <c r="K385" s="247" t="s">
        <v>146</v>
      </c>
      <c r="L385" s="252"/>
      <c r="M385" s="253" t="s">
        <v>1</v>
      </c>
      <c r="N385" s="254" t="s">
        <v>41</v>
      </c>
      <c r="O385" s="66"/>
      <c r="P385" s="197">
        <f>O385*H385</f>
        <v>0</v>
      </c>
      <c r="Q385" s="197">
        <v>2.8000000000000001E-2</v>
      </c>
      <c r="R385" s="197">
        <f>Q385*H385</f>
        <v>0.5908000000000001</v>
      </c>
      <c r="S385" s="197">
        <v>0</v>
      </c>
      <c r="T385" s="198">
        <f>S385*H385</f>
        <v>0</v>
      </c>
      <c r="AR385" s="199" t="s">
        <v>179</v>
      </c>
      <c r="AT385" s="199" t="s">
        <v>244</v>
      </c>
      <c r="AU385" s="199" t="s">
        <v>85</v>
      </c>
      <c r="AY385" s="17" t="s">
        <v>140</v>
      </c>
      <c r="BE385" s="200">
        <f>IF(N385="základní",J385,0)</f>
        <v>0</v>
      </c>
      <c r="BF385" s="200">
        <f>IF(N385="snížená",J385,0)</f>
        <v>0</v>
      </c>
      <c r="BG385" s="200">
        <f>IF(N385="zákl. přenesená",J385,0)</f>
        <v>0</v>
      </c>
      <c r="BH385" s="200">
        <f>IF(N385="sníž. přenesená",J385,0)</f>
        <v>0</v>
      </c>
      <c r="BI385" s="200">
        <f>IF(N385="nulová",J385,0)</f>
        <v>0</v>
      </c>
      <c r="BJ385" s="17" t="s">
        <v>81</v>
      </c>
      <c r="BK385" s="200">
        <f>ROUND(I385*H385,2)</f>
        <v>0</v>
      </c>
      <c r="BL385" s="17" t="s">
        <v>147</v>
      </c>
      <c r="BM385" s="199" t="s">
        <v>518</v>
      </c>
    </row>
    <row r="386" spans="2:65" s="12" customFormat="1" ht="11.25">
      <c r="B386" s="201"/>
      <c r="C386" s="202"/>
      <c r="D386" s="203" t="s">
        <v>149</v>
      </c>
      <c r="E386" s="204" t="s">
        <v>1</v>
      </c>
      <c r="F386" s="205" t="s">
        <v>511</v>
      </c>
      <c r="G386" s="202"/>
      <c r="H386" s="204" t="s">
        <v>1</v>
      </c>
      <c r="I386" s="206"/>
      <c r="J386" s="202"/>
      <c r="K386" s="202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149</v>
      </c>
      <c r="AU386" s="211" t="s">
        <v>85</v>
      </c>
      <c r="AV386" s="12" t="s">
        <v>81</v>
      </c>
      <c r="AW386" s="12" t="s">
        <v>32</v>
      </c>
      <c r="AX386" s="12" t="s">
        <v>76</v>
      </c>
      <c r="AY386" s="211" t="s">
        <v>140</v>
      </c>
    </row>
    <row r="387" spans="2:65" s="13" customFormat="1" ht="11.25">
      <c r="B387" s="212"/>
      <c r="C387" s="213"/>
      <c r="D387" s="203" t="s">
        <v>149</v>
      </c>
      <c r="E387" s="214" t="s">
        <v>1</v>
      </c>
      <c r="F387" s="215" t="s">
        <v>519</v>
      </c>
      <c r="G387" s="213"/>
      <c r="H387" s="216">
        <v>18.73</v>
      </c>
      <c r="I387" s="217"/>
      <c r="J387" s="213"/>
      <c r="K387" s="213"/>
      <c r="L387" s="218"/>
      <c r="M387" s="219"/>
      <c r="N387" s="220"/>
      <c r="O387" s="220"/>
      <c r="P387" s="220"/>
      <c r="Q387" s="220"/>
      <c r="R387" s="220"/>
      <c r="S387" s="220"/>
      <c r="T387" s="221"/>
      <c r="AT387" s="222" t="s">
        <v>149</v>
      </c>
      <c r="AU387" s="222" t="s">
        <v>85</v>
      </c>
      <c r="AV387" s="13" t="s">
        <v>85</v>
      </c>
      <c r="AW387" s="13" t="s">
        <v>32</v>
      </c>
      <c r="AX387" s="13" t="s">
        <v>76</v>
      </c>
      <c r="AY387" s="222" t="s">
        <v>140</v>
      </c>
    </row>
    <row r="388" spans="2:65" s="12" customFormat="1" ht="11.25">
      <c r="B388" s="201"/>
      <c r="C388" s="202"/>
      <c r="D388" s="203" t="s">
        <v>149</v>
      </c>
      <c r="E388" s="204" t="s">
        <v>1</v>
      </c>
      <c r="F388" s="205" t="s">
        <v>513</v>
      </c>
      <c r="G388" s="202"/>
      <c r="H388" s="204" t="s">
        <v>1</v>
      </c>
      <c r="I388" s="206"/>
      <c r="J388" s="202"/>
      <c r="K388" s="202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149</v>
      </c>
      <c r="AU388" s="211" t="s">
        <v>85</v>
      </c>
      <c r="AV388" s="12" t="s">
        <v>81</v>
      </c>
      <c r="AW388" s="12" t="s">
        <v>32</v>
      </c>
      <c r="AX388" s="12" t="s">
        <v>76</v>
      </c>
      <c r="AY388" s="211" t="s">
        <v>140</v>
      </c>
    </row>
    <row r="389" spans="2:65" s="13" customFormat="1" ht="11.25">
      <c r="B389" s="212"/>
      <c r="C389" s="213"/>
      <c r="D389" s="203" t="s">
        <v>149</v>
      </c>
      <c r="E389" s="214" t="s">
        <v>1</v>
      </c>
      <c r="F389" s="215" t="s">
        <v>520</v>
      </c>
      <c r="G389" s="213"/>
      <c r="H389" s="216">
        <v>2.37</v>
      </c>
      <c r="I389" s="217"/>
      <c r="J389" s="213"/>
      <c r="K389" s="213"/>
      <c r="L389" s="218"/>
      <c r="M389" s="219"/>
      <c r="N389" s="220"/>
      <c r="O389" s="220"/>
      <c r="P389" s="220"/>
      <c r="Q389" s="220"/>
      <c r="R389" s="220"/>
      <c r="S389" s="220"/>
      <c r="T389" s="221"/>
      <c r="AT389" s="222" t="s">
        <v>149</v>
      </c>
      <c r="AU389" s="222" t="s">
        <v>85</v>
      </c>
      <c r="AV389" s="13" t="s">
        <v>85</v>
      </c>
      <c r="AW389" s="13" t="s">
        <v>32</v>
      </c>
      <c r="AX389" s="13" t="s">
        <v>76</v>
      </c>
      <c r="AY389" s="222" t="s">
        <v>140</v>
      </c>
    </row>
    <row r="390" spans="2:65" s="14" customFormat="1" ht="11.25">
      <c r="B390" s="223"/>
      <c r="C390" s="224"/>
      <c r="D390" s="203" t="s">
        <v>149</v>
      </c>
      <c r="E390" s="225" t="s">
        <v>1</v>
      </c>
      <c r="F390" s="226" t="s">
        <v>187</v>
      </c>
      <c r="G390" s="224"/>
      <c r="H390" s="227">
        <v>21.1</v>
      </c>
      <c r="I390" s="228"/>
      <c r="J390" s="224"/>
      <c r="K390" s="224"/>
      <c r="L390" s="229"/>
      <c r="M390" s="230"/>
      <c r="N390" s="231"/>
      <c r="O390" s="231"/>
      <c r="P390" s="231"/>
      <c r="Q390" s="231"/>
      <c r="R390" s="231"/>
      <c r="S390" s="231"/>
      <c r="T390" s="232"/>
      <c r="AT390" s="233" t="s">
        <v>149</v>
      </c>
      <c r="AU390" s="233" t="s">
        <v>85</v>
      </c>
      <c r="AV390" s="14" t="s">
        <v>147</v>
      </c>
      <c r="AW390" s="14" t="s">
        <v>32</v>
      </c>
      <c r="AX390" s="14" t="s">
        <v>81</v>
      </c>
      <c r="AY390" s="233" t="s">
        <v>140</v>
      </c>
    </row>
    <row r="391" spans="2:65" s="1" customFormat="1" ht="24" customHeight="1">
      <c r="B391" s="34"/>
      <c r="C391" s="188" t="s">
        <v>521</v>
      </c>
      <c r="D391" s="188" t="s">
        <v>142</v>
      </c>
      <c r="E391" s="189" t="s">
        <v>522</v>
      </c>
      <c r="F391" s="190" t="s">
        <v>523</v>
      </c>
      <c r="G391" s="191" t="s">
        <v>176</v>
      </c>
      <c r="H391" s="192">
        <v>3.89</v>
      </c>
      <c r="I391" s="193"/>
      <c r="J391" s="194">
        <f>ROUND(I391*H391,2)</f>
        <v>0</v>
      </c>
      <c r="K391" s="190" t="s">
        <v>146</v>
      </c>
      <c r="L391" s="38"/>
      <c r="M391" s="195" t="s">
        <v>1</v>
      </c>
      <c r="N391" s="196" t="s">
        <v>41</v>
      </c>
      <c r="O391" s="66"/>
      <c r="P391" s="197">
        <f>O391*H391</f>
        <v>0</v>
      </c>
      <c r="Q391" s="197">
        <v>6.0999999999999997E-4</v>
      </c>
      <c r="R391" s="197">
        <f>Q391*H391</f>
        <v>2.3728999999999998E-3</v>
      </c>
      <c r="S391" s="197">
        <v>0</v>
      </c>
      <c r="T391" s="198">
        <f>S391*H391</f>
        <v>0</v>
      </c>
      <c r="AR391" s="199" t="s">
        <v>147</v>
      </c>
      <c r="AT391" s="199" t="s">
        <v>142</v>
      </c>
      <c r="AU391" s="199" t="s">
        <v>85</v>
      </c>
      <c r="AY391" s="17" t="s">
        <v>140</v>
      </c>
      <c r="BE391" s="200">
        <f>IF(N391="základní",J391,0)</f>
        <v>0</v>
      </c>
      <c r="BF391" s="200">
        <f>IF(N391="snížená",J391,0)</f>
        <v>0</v>
      </c>
      <c r="BG391" s="200">
        <f>IF(N391="zákl. přenesená",J391,0)</f>
        <v>0</v>
      </c>
      <c r="BH391" s="200">
        <f>IF(N391="sníž. přenesená",J391,0)</f>
        <v>0</v>
      </c>
      <c r="BI391" s="200">
        <f>IF(N391="nulová",J391,0)</f>
        <v>0</v>
      </c>
      <c r="BJ391" s="17" t="s">
        <v>81</v>
      </c>
      <c r="BK391" s="200">
        <f>ROUND(I391*H391,2)</f>
        <v>0</v>
      </c>
      <c r="BL391" s="17" t="s">
        <v>147</v>
      </c>
      <c r="BM391" s="199" t="s">
        <v>524</v>
      </c>
    </row>
    <row r="392" spans="2:65" s="12" customFormat="1" ht="22.5">
      <c r="B392" s="201"/>
      <c r="C392" s="202"/>
      <c r="D392" s="203" t="s">
        <v>149</v>
      </c>
      <c r="E392" s="204" t="s">
        <v>1</v>
      </c>
      <c r="F392" s="205" t="s">
        <v>525</v>
      </c>
      <c r="G392" s="202"/>
      <c r="H392" s="204" t="s">
        <v>1</v>
      </c>
      <c r="I392" s="206"/>
      <c r="J392" s="202"/>
      <c r="K392" s="202"/>
      <c r="L392" s="207"/>
      <c r="M392" s="208"/>
      <c r="N392" s="209"/>
      <c r="O392" s="209"/>
      <c r="P392" s="209"/>
      <c r="Q392" s="209"/>
      <c r="R392" s="209"/>
      <c r="S392" s="209"/>
      <c r="T392" s="210"/>
      <c r="AT392" s="211" t="s">
        <v>149</v>
      </c>
      <c r="AU392" s="211" t="s">
        <v>85</v>
      </c>
      <c r="AV392" s="12" t="s">
        <v>81</v>
      </c>
      <c r="AW392" s="12" t="s">
        <v>32</v>
      </c>
      <c r="AX392" s="12" t="s">
        <v>76</v>
      </c>
      <c r="AY392" s="211" t="s">
        <v>140</v>
      </c>
    </row>
    <row r="393" spans="2:65" s="13" customFormat="1" ht="11.25">
      <c r="B393" s="212"/>
      <c r="C393" s="213"/>
      <c r="D393" s="203" t="s">
        <v>149</v>
      </c>
      <c r="E393" s="214" t="s">
        <v>1</v>
      </c>
      <c r="F393" s="215" t="s">
        <v>526</v>
      </c>
      <c r="G393" s="213"/>
      <c r="H393" s="216">
        <v>3.89</v>
      </c>
      <c r="I393" s="217"/>
      <c r="J393" s="213"/>
      <c r="K393" s="213"/>
      <c r="L393" s="218"/>
      <c r="M393" s="219"/>
      <c r="N393" s="220"/>
      <c r="O393" s="220"/>
      <c r="P393" s="220"/>
      <c r="Q393" s="220"/>
      <c r="R393" s="220"/>
      <c r="S393" s="220"/>
      <c r="T393" s="221"/>
      <c r="AT393" s="222" t="s">
        <v>149</v>
      </c>
      <c r="AU393" s="222" t="s">
        <v>85</v>
      </c>
      <c r="AV393" s="13" t="s">
        <v>85</v>
      </c>
      <c r="AW393" s="13" t="s">
        <v>32</v>
      </c>
      <c r="AX393" s="13" t="s">
        <v>81</v>
      </c>
      <c r="AY393" s="222" t="s">
        <v>140</v>
      </c>
    </row>
    <row r="394" spans="2:65" s="1" customFormat="1" ht="36" customHeight="1">
      <c r="B394" s="34"/>
      <c r="C394" s="188" t="s">
        <v>527</v>
      </c>
      <c r="D394" s="188" t="s">
        <v>142</v>
      </c>
      <c r="E394" s="189" t="s">
        <v>528</v>
      </c>
      <c r="F394" s="190" t="s">
        <v>529</v>
      </c>
      <c r="G394" s="191" t="s">
        <v>347</v>
      </c>
      <c r="H394" s="192">
        <v>1</v>
      </c>
      <c r="I394" s="193"/>
      <c r="J394" s="194">
        <f>ROUND(I394*H394,2)</f>
        <v>0</v>
      </c>
      <c r="K394" s="190" t="s">
        <v>1</v>
      </c>
      <c r="L394" s="38"/>
      <c r="M394" s="195" t="s">
        <v>1</v>
      </c>
      <c r="N394" s="196" t="s">
        <v>41</v>
      </c>
      <c r="O394" s="66"/>
      <c r="P394" s="197">
        <f>O394*H394</f>
        <v>0</v>
      </c>
      <c r="Q394" s="197">
        <v>7.2870000000000004E-2</v>
      </c>
      <c r="R394" s="197">
        <f>Q394*H394</f>
        <v>7.2870000000000004E-2</v>
      </c>
      <c r="S394" s="197">
        <v>0</v>
      </c>
      <c r="T394" s="198">
        <f>S394*H394</f>
        <v>0</v>
      </c>
      <c r="AR394" s="199" t="s">
        <v>147</v>
      </c>
      <c r="AT394" s="199" t="s">
        <v>142</v>
      </c>
      <c r="AU394" s="199" t="s">
        <v>85</v>
      </c>
      <c r="AY394" s="17" t="s">
        <v>140</v>
      </c>
      <c r="BE394" s="200">
        <f>IF(N394="základní",J394,0)</f>
        <v>0</v>
      </c>
      <c r="BF394" s="200">
        <f>IF(N394="snížená",J394,0)</f>
        <v>0</v>
      </c>
      <c r="BG394" s="200">
        <f>IF(N394="zákl. přenesená",J394,0)</f>
        <v>0</v>
      </c>
      <c r="BH394" s="200">
        <f>IF(N394="sníž. přenesená",J394,0)</f>
        <v>0</v>
      </c>
      <c r="BI394" s="200">
        <f>IF(N394="nulová",J394,0)</f>
        <v>0</v>
      </c>
      <c r="BJ394" s="17" t="s">
        <v>81</v>
      </c>
      <c r="BK394" s="200">
        <f>ROUND(I394*H394,2)</f>
        <v>0</v>
      </c>
      <c r="BL394" s="17" t="s">
        <v>147</v>
      </c>
      <c r="BM394" s="199" t="s">
        <v>530</v>
      </c>
    </row>
    <row r="395" spans="2:65" s="1" customFormat="1" ht="24" customHeight="1">
      <c r="B395" s="34"/>
      <c r="C395" s="188" t="s">
        <v>531</v>
      </c>
      <c r="D395" s="188" t="s">
        <v>142</v>
      </c>
      <c r="E395" s="189" t="s">
        <v>532</v>
      </c>
      <c r="F395" s="190" t="s">
        <v>533</v>
      </c>
      <c r="G395" s="191" t="s">
        <v>145</v>
      </c>
      <c r="H395" s="192">
        <v>20.492999999999999</v>
      </c>
      <c r="I395" s="193"/>
      <c r="J395" s="194">
        <f>ROUND(I395*H395,2)</f>
        <v>0</v>
      </c>
      <c r="K395" s="190" t="s">
        <v>146</v>
      </c>
      <c r="L395" s="38"/>
      <c r="M395" s="195" t="s">
        <v>1</v>
      </c>
      <c r="N395" s="196" t="s">
        <v>41</v>
      </c>
      <c r="O395" s="66"/>
      <c r="P395" s="197">
        <f>O395*H395</f>
        <v>0</v>
      </c>
      <c r="Q395" s="197">
        <v>6.3000000000000003E-4</v>
      </c>
      <c r="R395" s="197">
        <f>Q395*H395</f>
        <v>1.291059E-2</v>
      </c>
      <c r="S395" s="197">
        <v>0</v>
      </c>
      <c r="T395" s="198">
        <f>S395*H395</f>
        <v>0</v>
      </c>
      <c r="AR395" s="199" t="s">
        <v>147</v>
      </c>
      <c r="AT395" s="199" t="s">
        <v>142</v>
      </c>
      <c r="AU395" s="199" t="s">
        <v>85</v>
      </c>
      <c r="AY395" s="17" t="s">
        <v>140</v>
      </c>
      <c r="BE395" s="200">
        <f>IF(N395="základní",J395,0)</f>
        <v>0</v>
      </c>
      <c r="BF395" s="200">
        <f>IF(N395="snížená",J395,0)</f>
        <v>0</v>
      </c>
      <c r="BG395" s="200">
        <f>IF(N395="zákl. přenesená",J395,0)</f>
        <v>0</v>
      </c>
      <c r="BH395" s="200">
        <f>IF(N395="sníž. přenesená",J395,0)</f>
        <v>0</v>
      </c>
      <c r="BI395" s="200">
        <f>IF(N395="nulová",J395,0)</f>
        <v>0</v>
      </c>
      <c r="BJ395" s="17" t="s">
        <v>81</v>
      </c>
      <c r="BK395" s="200">
        <f>ROUND(I395*H395,2)</f>
        <v>0</v>
      </c>
      <c r="BL395" s="17" t="s">
        <v>147</v>
      </c>
      <c r="BM395" s="199" t="s">
        <v>534</v>
      </c>
    </row>
    <row r="396" spans="2:65" s="12" customFormat="1" ht="22.5">
      <c r="B396" s="201"/>
      <c r="C396" s="202"/>
      <c r="D396" s="203" t="s">
        <v>149</v>
      </c>
      <c r="E396" s="204" t="s">
        <v>1</v>
      </c>
      <c r="F396" s="205" t="s">
        <v>535</v>
      </c>
      <c r="G396" s="202"/>
      <c r="H396" s="204" t="s">
        <v>1</v>
      </c>
      <c r="I396" s="206"/>
      <c r="J396" s="202"/>
      <c r="K396" s="202"/>
      <c r="L396" s="207"/>
      <c r="M396" s="208"/>
      <c r="N396" s="209"/>
      <c r="O396" s="209"/>
      <c r="P396" s="209"/>
      <c r="Q396" s="209"/>
      <c r="R396" s="209"/>
      <c r="S396" s="209"/>
      <c r="T396" s="210"/>
      <c r="AT396" s="211" t="s">
        <v>149</v>
      </c>
      <c r="AU396" s="211" t="s">
        <v>85</v>
      </c>
      <c r="AV396" s="12" t="s">
        <v>81</v>
      </c>
      <c r="AW396" s="12" t="s">
        <v>32</v>
      </c>
      <c r="AX396" s="12" t="s">
        <v>76</v>
      </c>
      <c r="AY396" s="211" t="s">
        <v>140</v>
      </c>
    </row>
    <row r="397" spans="2:65" s="13" customFormat="1" ht="11.25">
      <c r="B397" s="212"/>
      <c r="C397" s="213"/>
      <c r="D397" s="203" t="s">
        <v>149</v>
      </c>
      <c r="E397" s="214" t="s">
        <v>1</v>
      </c>
      <c r="F397" s="215" t="s">
        <v>536</v>
      </c>
      <c r="G397" s="213"/>
      <c r="H397" s="216">
        <v>7.8209999999999997</v>
      </c>
      <c r="I397" s="217"/>
      <c r="J397" s="213"/>
      <c r="K397" s="213"/>
      <c r="L397" s="218"/>
      <c r="M397" s="219"/>
      <c r="N397" s="220"/>
      <c r="O397" s="220"/>
      <c r="P397" s="220"/>
      <c r="Q397" s="220"/>
      <c r="R397" s="220"/>
      <c r="S397" s="220"/>
      <c r="T397" s="221"/>
      <c r="AT397" s="222" t="s">
        <v>149</v>
      </c>
      <c r="AU397" s="222" t="s">
        <v>85</v>
      </c>
      <c r="AV397" s="13" t="s">
        <v>85</v>
      </c>
      <c r="AW397" s="13" t="s">
        <v>32</v>
      </c>
      <c r="AX397" s="13" t="s">
        <v>76</v>
      </c>
      <c r="AY397" s="222" t="s">
        <v>140</v>
      </c>
    </row>
    <row r="398" spans="2:65" s="12" customFormat="1" ht="22.5">
      <c r="B398" s="201"/>
      <c r="C398" s="202"/>
      <c r="D398" s="203" t="s">
        <v>149</v>
      </c>
      <c r="E398" s="204" t="s">
        <v>1</v>
      </c>
      <c r="F398" s="205" t="s">
        <v>537</v>
      </c>
      <c r="G398" s="202"/>
      <c r="H398" s="204" t="s">
        <v>1</v>
      </c>
      <c r="I398" s="206"/>
      <c r="J398" s="202"/>
      <c r="K398" s="202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149</v>
      </c>
      <c r="AU398" s="211" t="s">
        <v>85</v>
      </c>
      <c r="AV398" s="12" t="s">
        <v>81</v>
      </c>
      <c r="AW398" s="12" t="s">
        <v>32</v>
      </c>
      <c r="AX398" s="12" t="s">
        <v>76</v>
      </c>
      <c r="AY398" s="211" t="s">
        <v>140</v>
      </c>
    </row>
    <row r="399" spans="2:65" s="13" customFormat="1" ht="11.25">
      <c r="B399" s="212"/>
      <c r="C399" s="213"/>
      <c r="D399" s="203" t="s">
        <v>149</v>
      </c>
      <c r="E399" s="214" t="s">
        <v>1</v>
      </c>
      <c r="F399" s="215" t="s">
        <v>538</v>
      </c>
      <c r="G399" s="213"/>
      <c r="H399" s="216">
        <v>12.672000000000001</v>
      </c>
      <c r="I399" s="217"/>
      <c r="J399" s="213"/>
      <c r="K399" s="213"/>
      <c r="L399" s="218"/>
      <c r="M399" s="219"/>
      <c r="N399" s="220"/>
      <c r="O399" s="220"/>
      <c r="P399" s="220"/>
      <c r="Q399" s="220"/>
      <c r="R399" s="220"/>
      <c r="S399" s="220"/>
      <c r="T399" s="221"/>
      <c r="AT399" s="222" t="s">
        <v>149</v>
      </c>
      <c r="AU399" s="222" t="s">
        <v>85</v>
      </c>
      <c r="AV399" s="13" t="s">
        <v>85</v>
      </c>
      <c r="AW399" s="13" t="s">
        <v>32</v>
      </c>
      <c r="AX399" s="13" t="s">
        <v>76</v>
      </c>
      <c r="AY399" s="222" t="s">
        <v>140</v>
      </c>
    </row>
    <row r="400" spans="2:65" s="14" customFormat="1" ht="11.25">
      <c r="B400" s="223"/>
      <c r="C400" s="224"/>
      <c r="D400" s="203" t="s">
        <v>149</v>
      </c>
      <c r="E400" s="225" t="s">
        <v>1</v>
      </c>
      <c r="F400" s="226" t="s">
        <v>187</v>
      </c>
      <c r="G400" s="224"/>
      <c r="H400" s="227">
        <v>20.492999999999999</v>
      </c>
      <c r="I400" s="228"/>
      <c r="J400" s="224"/>
      <c r="K400" s="224"/>
      <c r="L400" s="229"/>
      <c r="M400" s="230"/>
      <c r="N400" s="231"/>
      <c r="O400" s="231"/>
      <c r="P400" s="231"/>
      <c r="Q400" s="231"/>
      <c r="R400" s="231"/>
      <c r="S400" s="231"/>
      <c r="T400" s="232"/>
      <c r="AT400" s="233" t="s">
        <v>149</v>
      </c>
      <c r="AU400" s="233" t="s">
        <v>85</v>
      </c>
      <c r="AV400" s="14" t="s">
        <v>147</v>
      </c>
      <c r="AW400" s="14" t="s">
        <v>32</v>
      </c>
      <c r="AX400" s="14" t="s">
        <v>81</v>
      </c>
      <c r="AY400" s="233" t="s">
        <v>140</v>
      </c>
    </row>
    <row r="401" spans="2:65" s="1" customFormat="1" ht="24" customHeight="1">
      <c r="B401" s="34"/>
      <c r="C401" s="188" t="s">
        <v>539</v>
      </c>
      <c r="D401" s="188" t="s">
        <v>142</v>
      </c>
      <c r="E401" s="189" t="s">
        <v>540</v>
      </c>
      <c r="F401" s="190" t="s">
        <v>541</v>
      </c>
      <c r="G401" s="191" t="s">
        <v>176</v>
      </c>
      <c r="H401" s="192">
        <v>1</v>
      </c>
      <c r="I401" s="193"/>
      <c r="J401" s="194">
        <f>ROUND(I401*H401,2)</f>
        <v>0</v>
      </c>
      <c r="K401" s="190" t="s">
        <v>146</v>
      </c>
      <c r="L401" s="38"/>
      <c r="M401" s="195" t="s">
        <v>1</v>
      </c>
      <c r="N401" s="196" t="s">
        <v>41</v>
      </c>
      <c r="O401" s="66"/>
      <c r="P401" s="197">
        <f>O401*H401</f>
        <v>0</v>
      </c>
      <c r="Q401" s="197">
        <v>2.1010000000000001E-2</v>
      </c>
      <c r="R401" s="197">
        <f>Q401*H401</f>
        <v>2.1010000000000001E-2</v>
      </c>
      <c r="S401" s="197">
        <v>0</v>
      </c>
      <c r="T401" s="198">
        <f>S401*H401</f>
        <v>0</v>
      </c>
      <c r="AR401" s="199" t="s">
        <v>147</v>
      </c>
      <c r="AT401" s="199" t="s">
        <v>142</v>
      </c>
      <c r="AU401" s="199" t="s">
        <v>85</v>
      </c>
      <c r="AY401" s="17" t="s">
        <v>140</v>
      </c>
      <c r="BE401" s="200">
        <f>IF(N401="základní",J401,0)</f>
        <v>0</v>
      </c>
      <c r="BF401" s="200">
        <f>IF(N401="snížená",J401,0)</f>
        <v>0</v>
      </c>
      <c r="BG401" s="200">
        <f>IF(N401="zákl. přenesená",J401,0)</f>
        <v>0</v>
      </c>
      <c r="BH401" s="200">
        <f>IF(N401="sníž. přenesená",J401,0)</f>
        <v>0</v>
      </c>
      <c r="BI401" s="200">
        <f>IF(N401="nulová",J401,0)</f>
        <v>0</v>
      </c>
      <c r="BJ401" s="17" t="s">
        <v>81</v>
      </c>
      <c r="BK401" s="200">
        <f>ROUND(I401*H401,2)</f>
        <v>0</v>
      </c>
      <c r="BL401" s="17" t="s">
        <v>147</v>
      </c>
      <c r="BM401" s="199" t="s">
        <v>542</v>
      </c>
    </row>
    <row r="402" spans="2:65" s="12" customFormat="1" ht="11.25">
      <c r="B402" s="201"/>
      <c r="C402" s="202"/>
      <c r="D402" s="203" t="s">
        <v>149</v>
      </c>
      <c r="E402" s="204" t="s">
        <v>1</v>
      </c>
      <c r="F402" s="205" t="s">
        <v>295</v>
      </c>
      <c r="G402" s="202"/>
      <c r="H402" s="204" t="s">
        <v>1</v>
      </c>
      <c r="I402" s="206"/>
      <c r="J402" s="202"/>
      <c r="K402" s="202"/>
      <c r="L402" s="207"/>
      <c r="M402" s="208"/>
      <c r="N402" s="209"/>
      <c r="O402" s="209"/>
      <c r="P402" s="209"/>
      <c r="Q402" s="209"/>
      <c r="R402" s="209"/>
      <c r="S402" s="209"/>
      <c r="T402" s="210"/>
      <c r="AT402" s="211" t="s">
        <v>149</v>
      </c>
      <c r="AU402" s="211" t="s">
        <v>85</v>
      </c>
      <c r="AV402" s="12" t="s">
        <v>81</v>
      </c>
      <c r="AW402" s="12" t="s">
        <v>32</v>
      </c>
      <c r="AX402" s="12" t="s">
        <v>76</v>
      </c>
      <c r="AY402" s="211" t="s">
        <v>140</v>
      </c>
    </row>
    <row r="403" spans="2:65" s="13" customFormat="1" ht="11.25">
      <c r="B403" s="212"/>
      <c r="C403" s="213"/>
      <c r="D403" s="203" t="s">
        <v>149</v>
      </c>
      <c r="E403" s="214" t="s">
        <v>1</v>
      </c>
      <c r="F403" s="215" t="s">
        <v>543</v>
      </c>
      <c r="G403" s="213"/>
      <c r="H403" s="216">
        <v>0.6</v>
      </c>
      <c r="I403" s="217"/>
      <c r="J403" s="213"/>
      <c r="K403" s="213"/>
      <c r="L403" s="218"/>
      <c r="M403" s="219"/>
      <c r="N403" s="220"/>
      <c r="O403" s="220"/>
      <c r="P403" s="220"/>
      <c r="Q403" s="220"/>
      <c r="R403" s="220"/>
      <c r="S403" s="220"/>
      <c r="T403" s="221"/>
      <c r="AT403" s="222" t="s">
        <v>149</v>
      </c>
      <c r="AU403" s="222" t="s">
        <v>85</v>
      </c>
      <c r="AV403" s="13" t="s">
        <v>85</v>
      </c>
      <c r="AW403" s="13" t="s">
        <v>32</v>
      </c>
      <c r="AX403" s="13" t="s">
        <v>76</v>
      </c>
      <c r="AY403" s="222" t="s">
        <v>140</v>
      </c>
    </row>
    <row r="404" spans="2:65" s="12" customFormat="1" ht="11.25">
      <c r="B404" s="201"/>
      <c r="C404" s="202"/>
      <c r="D404" s="203" t="s">
        <v>149</v>
      </c>
      <c r="E404" s="204" t="s">
        <v>1</v>
      </c>
      <c r="F404" s="205" t="s">
        <v>297</v>
      </c>
      <c r="G404" s="202"/>
      <c r="H404" s="204" t="s">
        <v>1</v>
      </c>
      <c r="I404" s="206"/>
      <c r="J404" s="202"/>
      <c r="K404" s="202"/>
      <c r="L404" s="207"/>
      <c r="M404" s="208"/>
      <c r="N404" s="209"/>
      <c r="O404" s="209"/>
      <c r="P404" s="209"/>
      <c r="Q404" s="209"/>
      <c r="R404" s="209"/>
      <c r="S404" s="209"/>
      <c r="T404" s="210"/>
      <c r="AT404" s="211" t="s">
        <v>149</v>
      </c>
      <c r="AU404" s="211" t="s">
        <v>85</v>
      </c>
      <c r="AV404" s="12" t="s">
        <v>81</v>
      </c>
      <c r="AW404" s="12" t="s">
        <v>32</v>
      </c>
      <c r="AX404" s="12" t="s">
        <v>76</v>
      </c>
      <c r="AY404" s="211" t="s">
        <v>140</v>
      </c>
    </row>
    <row r="405" spans="2:65" s="13" customFormat="1" ht="11.25">
      <c r="B405" s="212"/>
      <c r="C405" s="213"/>
      <c r="D405" s="203" t="s">
        <v>149</v>
      </c>
      <c r="E405" s="214" t="s">
        <v>1</v>
      </c>
      <c r="F405" s="215" t="s">
        <v>544</v>
      </c>
      <c r="G405" s="213"/>
      <c r="H405" s="216">
        <v>0.4</v>
      </c>
      <c r="I405" s="217"/>
      <c r="J405" s="213"/>
      <c r="K405" s="213"/>
      <c r="L405" s="218"/>
      <c r="M405" s="219"/>
      <c r="N405" s="220"/>
      <c r="O405" s="220"/>
      <c r="P405" s="220"/>
      <c r="Q405" s="220"/>
      <c r="R405" s="220"/>
      <c r="S405" s="220"/>
      <c r="T405" s="221"/>
      <c r="AT405" s="222" t="s">
        <v>149</v>
      </c>
      <c r="AU405" s="222" t="s">
        <v>85</v>
      </c>
      <c r="AV405" s="13" t="s">
        <v>85</v>
      </c>
      <c r="AW405" s="13" t="s">
        <v>32</v>
      </c>
      <c r="AX405" s="13" t="s">
        <v>76</v>
      </c>
      <c r="AY405" s="222" t="s">
        <v>140</v>
      </c>
    </row>
    <row r="406" spans="2:65" s="14" customFormat="1" ht="11.25">
      <c r="B406" s="223"/>
      <c r="C406" s="224"/>
      <c r="D406" s="203" t="s">
        <v>149</v>
      </c>
      <c r="E406" s="225" t="s">
        <v>1</v>
      </c>
      <c r="F406" s="226" t="s">
        <v>187</v>
      </c>
      <c r="G406" s="224"/>
      <c r="H406" s="227">
        <v>1</v>
      </c>
      <c r="I406" s="228"/>
      <c r="J406" s="224"/>
      <c r="K406" s="224"/>
      <c r="L406" s="229"/>
      <c r="M406" s="230"/>
      <c r="N406" s="231"/>
      <c r="O406" s="231"/>
      <c r="P406" s="231"/>
      <c r="Q406" s="231"/>
      <c r="R406" s="231"/>
      <c r="S406" s="231"/>
      <c r="T406" s="232"/>
      <c r="AT406" s="233" t="s">
        <v>149</v>
      </c>
      <c r="AU406" s="233" t="s">
        <v>85</v>
      </c>
      <c r="AV406" s="14" t="s">
        <v>147</v>
      </c>
      <c r="AW406" s="14" t="s">
        <v>32</v>
      </c>
      <c r="AX406" s="14" t="s">
        <v>81</v>
      </c>
      <c r="AY406" s="233" t="s">
        <v>140</v>
      </c>
    </row>
    <row r="407" spans="2:65" s="1" customFormat="1" ht="24" customHeight="1">
      <c r="B407" s="34"/>
      <c r="C407" s="188" t="s">
        <v>545</v>
      </c>
      <c r="D407" s="188" t="s">
        <v>142</v>
      </c>
      <c r="E407" s="189" t="s">
        <v>546</v>
      </c>
      <c r="F407" s="190" t="s">
        <v>547</v>
      </c>
      <c r="G407" s="191" t="s">
        <v>182</v>
      </c>
      <c r="H407" s="192">
        <v>1.9370000000000001</v>
      </c>
      <c r="I407" s="193"/>
      <c r="J407" s="194">
        <f>ROUND(I407*H407,2)</f>
        <v>0</v>
      </c>
      <c r="K407" s="190" t="s">
        <v>146</v>
      </c>
      <c r="L407" s="38"/>
      <c r="M407" s="195" t="s">
        <v>1</v>
      </c>
      <c r="N407" s="196" t="s">
        <v>41</v>
      </c>
      <c r="O407" s="66"/>
      <c r="P407" s="197">
        <f>O407*H407</f>
        <v>0</v>
      </c>
      <c r="Q407" s="197">
        <v>0</v>
      </c>
      <c r="R407" s="197">
        <f>Q407*H407</f>
        <v>0</v>
      </c>
      <c r="S407" s="197">
        <v>1.8</v>
      </c>
      <c r="T407" s="198">
        <f>S407*H407</f>
        <v>3.4866000000000001</v>
      </c>
      <c r="AR407" s="199" t="s">
        <v>147</v>
      </c>
      <c r="AT407" s="199" t="s">
        <v>142</v>
      </c>
      <c r="AU407" s="199" t="s">
        <v>85</v>
      </c>
      <c r="AY407" s="17" t="s">
        <v>140</v>
      </c>
      <c r="BE407" s="200">
        <f>IF(N407="základní",J407,0)</f>
        <v>0</v>
      </c>
      <c r="BF407" s="200">
        <f>IF(N407="snížená",J407,0)</f>
        <v>0</v>
      </c>
      <c r="BG407" s="200">
        <f>IF(N407="zákl. přenesená",J407,0)</f>
        <v>0</v>
      </c>
      <c r="BH407" s="200">
        <f>IF(N407="sníž. přenesená",J407,0)</f>
        <v>0</v>
      </c>
      <c r="BI407" s="200">
        <f>IF(N407="nulová",J407,0)</f>
        <v>0</v>
      </c>
      <c r="BJ407" s="17" t="s">
        <v>81</v>
      </c>
      <c r="BK407" s="200">
        <f>ROUND(I407*H407,2)</f>
        <v>0</v>
      </c>
      <c r="BL407" s="17" t="s">
        <v>147</v>
      </c>
      <c r="BM407" s="199" t="s">
        <v>548</v>
      </c>
    </row>
    <row r="408" spans="2:65" s="12" customFormat="1" ht="11.25">
      <c r="B408" s="201"/>
      <c r="C408" s="202"/>
      <c r="D408" s="203" t="s">
        <v>149</v>
      </c>
      <c r="E408" s="204" t="s">
        <v>1</v>
      </c>
      <c r="F408" s="205" t="s">
        <v>202</v>
      </c>
      <c r="G408" s="202"/>
      <c r="H408" s="204" t="s">
        <v>1</v>
      </c>
      <c r="I408" s="206"/>
      <c r="J408" s="202"/>
      <c r="K408" s="202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149</v>
      </c>
      <c r="AU408" s="211" t="s">
        <v>85</v>
      </c>
      <c r="AV408" s="12" t="s">
        <v>81</v>
      </c>
      <c r="AW408" s="12" t="s">
        <v>32</v>
      </c>
      <c r="AX408" s="12" t="s">
        <v>76</v>
      </c>
      <c r="AY408" s="211" t="s">
        <v>140</v>
      </c>
    </row>
    <row r="409" spans="2:65" s="13" customFormat="1" ht="11.25">
      <c r="B409" s="212"/>
      <c r="C409" s="213"/>
      <c r="D409" s="203" t="s">
        <v>149</v>
      </c>
      <c r="E409" s="214" t="s">
        <v>1</v>
      </c>
      <c r="F409" s="215" t="s">
        <v>549</v>
      </c>
      <c r="G409" s="213"/>
      <c r="H409" s="216">
        <v>1.9370000000000001</v>
      </c>
      <c r="I409" s="217"/>
      <c r="J409" s="213"/>
      <c r="K409" s="213"/>
      <c r="L409" s="218"/>
      <c r="M409" s="219"/>
      <c r="N409" s="220"/>
      <c r="O409" s="220"/>
      <c r="P409" s="220"/>
      <c r="Q409" s="220"/>
      <c r="R409" s="220"/>
      <c r="S409" s="220"/>
      <c r="T409" s="221"/>
      <c r="AT409" s="222" t="s">
        <v>149</v>
      </c>
      <c r="AU409" s="222" t="s">
        <v>85</v>
      </c>
      <c r="AV409" s="13" t="s">
        <v>85</v>
      </c>
      <c r="AW409" s="13" t="s">
        <v>32</v>
      </c>
      <c r="AX409" s="13" t="s">
        <v>81</v>
      </c>
      <c r="AY409" s="222" t="s">
        <v>140</v>
      </c>
    </row>
    <row r="410" spans="2:65" s="1" customFormat="1" ht="24" customHeight="1">
      <c r="B410" s="34"/>
      <c r="C410" s="188" t="s">
        <v>550</v>
      </c>
      <c r="D410" s="188" t="s">
        <v>142</v>
      </c>
      <c r="E410" s="189" t="s">
        <v>551</v>
      </c>
      <c r="F410" s="190" t="s">
        <v>552</v>
      </c>
      <c r="G410" s="191" t="s">
        <v>182</v>
      </c>
      <c r="H410" s="192">
        <v>0.15</v>
      </c>
      <c r="I410" s="193"/>
      <c r="J410" s="194">
        <f>ROUND(I410*H410,2)</f>
        <v>0</v>
      </c>
      <c r="K410" s="190" t="s">
        <v>146</v>
      </c>
      <c r="L410" s="38"/>
      <c r="M410" s="195" t="s">
        <v>1</v>
      </c>
      <c r="N410" s="196" t="s">
        <v>41</v>
      </c>
      <c r="O410" s="66"/>
      <c r="P410" s="197">
        <f>O410*H410</f>
        <v>0</v>
      </c>
      <c r="Q410" s="197">
        <v>0</v>
      </c>
      <c r="R410" s="197">
        <f>Q410*H410</f>
        <v>0</v>
      </c>
      <c r="S410" s="197">
        <v>2.2000000000000002</v>
      </c>
      <c r="T410" s="198">
        <f>S410*H410</f>
        <v>0.33</v>
      </c>
      <c r="AR410" s="199" t="s">
        <v>147</v>
      </c>
      <c r="AT410" s="199" t="s">
        <v>142</v>
      </c>
      <c r="AU410" s="199" t="s">
        <v>85</v>
      </c>
      <c r="AY410" s="17" t="s">
        <v>140</v>
      </c>
      <c r="BE410" s="200">
        <f>IF(N410="základní",J410,0)</f>
        <v>0</v>
      </c>
      <c r="BF410" s="200">
        <f>IF(N410="snížená",J410,0)</f>
        <v>0</v>
      </c>
      <c r="BG410" s="200">
        <f>IF(N410="zákl. přenesená",J410,0)</f>
        <v>0</v>
      </c>
      <c r="BH410" s="200">
        <f>IF(N410="sníž. přenesená",J410,0)</f>
        <v>0</v>
      </c>
      <c r="BI410" s="200">
        <f>IF(N410="nulová",J410,0)</f>
        <v>0</v>
      </c>
      <c r="BJ410" s="17" t="s">
        <v>81</v>
      </c>
      <c r="BK410" s="200">
        <f>ROUND(I410*H410,2)</f>
        <v>0</v>
      </c>
      <c r="BL410" s="17" t="s">
        <v>147</v>
      </c>
      <c r="BM410" s="199" t="s">
        <v>553</v>
      </c>
    </row>
    <row r="411" spans="2:65" s="12" customFormat="1" ht="11.25">
      <c r="B411" s="201"/>
      <c r="C411" s="202"/>
      <c r="D411" s="203" t="s">
        <v>149</v>
      </c>
      <c r="E411" s="204" t="s">
        <v>1</v>
      </c>
      <c r="F411" s="205" t="s">
        <v>481</v>
      </c>
      <c r="G411" s="202"/>
      <c r="H411" s="204" t="s">
        <v>1</v>
      </c>
      <c r="I411" s="206"/>
      <c r="J411" s="202"/>
      <c r="K411" s="202"/>
      <c r="L411" s="207"/>
      <c r="M411" s="208"/>
      <c r="N411" s="209"/>
      <c r="O411" s="209"/>
      <c r="P411" s="209"/>
      <c r="Q411" s="209"/>
      <c r="R411" s="209"/>
      <c r="S411" s="209"/>
      <c r="T411" s="210"/>
      <c r="AT411" s="211" t="s">
        <v>149</v>
      </c>
      <c r="AU411" s="211" t="s">
        <v>85</v>
      </c>
      <c r="AV411" s="12" t="s">
        <v>81</v>
      </c>
      <c r="AW411" s="12" t="s">
        <v>32</v>
      </c>
      <c r="AX411" s="12" t="s">
        <v>76</v>
      </c>
      <c r="AY411" s="211" t="s">
        <v>140</v>
      </c>
    </row>
    <row r="412" spans="2:65" s="13" customFormat="1" ht="11.25">
      <c r="B412" s="212"/>
      <c r="C412" s="213"/>
      <c r="D412" s="203" t="s">
        <v>149</v>
      </c>
      <c r="E412" s="214" t="s">
        <v>1</v>
      </c>
      <c r="F412" s="215" t="s">
        <v>554</v>
      </c>
      <c r="G412" s="213"/>
      <c r="H412" s="216">
        <v>0.15</v>
      </c>
      <c r="I412" s="217"/>
      <c r="J412" s="213"/>
      <c r="K412" s="213"/>
      <c r="L412" s="218"/>
      <c r="M412" s="219"/>
      <c r="N412" s="220"/>
      <c r="O412" s="220"/>
      <c r="P412" s="220"/>
      <c r="Q412" s="220"/>
      <c r="R412" s="220"/>
      <c r="S412" s="220"/>
      <c r="T412" s="221"/>
      <c r="AT412" s="222" t="s">
        <v>149</v>
      </c>
      <c r="AU412" s="222" t="s">
        <v>85</v>
      </c>
      <c r="AV412" s="13" t="s">
        <v>85</v>
      </c>
      <c r="AW412" s="13" t="s">
        <v>32</v>
      </c>
      <c r="AX412" s="13" t="s">
        <v>81</v>
      </c>
      <c r="AY412" s="222" t="s">
        <v>140</v>
      </c>
    </row>
    <row r="413" spans="2:65" s="1" customFormat="1" ht="24" customHeight="1">
      <c r="B413" s="34"/>
      <c r="C413" s="188" t="s">
        <v>555</v>
      </c>
      <c r="D413" s="188" t="s">
        <v>142</v>
      </c>
      <c r="E413" s="189" t="s">
        <v>556</v>
      </c>
      <c r="F413" s="190" t="s">
        <v>557</v>
      </c>
      <c r="G413" s="191" t="s">
        <v>182</v>
      </c>
      <c r="H413" s="192">
        <v>7.3789999999999996</v>
      </c>
      <c r="I413" s="193"/>
      <c r="J413" s="194">
        <f>ROUND(I413*H413,2)</f>
        <v>0</v>
      </c>
      <c r="K413" s="190" t="s">
        <v>146</v>
      </c>
      <c r="L413" s="38"/>
      <c r="M413" s="195" t="s">
        <v>1</v>
      </c>
      <c r="N413" s="196" t="s">
        <v>41</v>
      </c>
      <c r="O413" s="66"/>
      <c r="P413" s="197">
        <f>O413*H413</f>
        <v>0</v>
      </c>
      <c r="Q413" s="197">
        <v>0</v>
      </c>
      <c r="R413" s="197">
        <f>Q413*H413</f>
        <v>0</v>
      </c>
      <c r="S413" s="197">
        <v>2.2000000000000002</v>
      </c>
      <c r="T413" s="198">
        <f>S413*H413</f>
        <v>16.233799999999999</v>
      </c>
      <c r="AR413" s="199" t="s">
        <v>147</v>
      </c>
      <c r="AT413" s="199" t="s">
        <v>142</v>
      </c>
      <c r="AU413" s="199" t="s">
        <v>85</v>
      </c>
      <c r="AY413" s="17" t="s">
        <v>140</v>
      </c>
      <c r="BE413" s="200">
        <f>IF(N413="základní",J413,0)</f>
        <v>0</v>
      </c>
      <c r="BF413" s="200">
        <f>IF(N413="snížená",J413,0)</f>
        <v>0</v>
      </c>
      <c r="BG413" s="200">
        <f>IF(N413="zákl. přenesená",J413,0)</f>
        <v>0</v>
      </c>
      <c r="BH413" s="200">
        <f>IF(N413="sníž. přenesená",J413,0)</f>
        <v>0</v>
      </c>
      <c r="BI413" s="200">
        <f>IF(N413="nulová",J413,0)</f>
        <v>0</v>
      </c>
      <c r="BJ413" s="17" t="s">
        <v>81</v>
      </c>
      <c r="BK413" s="200">
        <f>ROUND(I413*H413,2)</f>
        <v>0</v>
      </c>
      <c r="BL413" s="17" t="s">
        <v>147</v>
      </c>
      <c r="BM413" s="199" t="s">
        <v>558</v>
      </c>
    </row>
    <row r="414" spans="2:65" s="12" customFormat="1" ht="11.25">
      <c r="B414" s="201"/>
      <c r="C414" s="202"/>
      <c r="D414" s="203" t="s">
        <v>149</v>
      </c>
      <c r="E414" s="204" t="s">
        <v>1</v>
      </c>
      <c r="F414" s="205" t="s">
        <v>200</v>
      </c>
      <c r="G414" s="202"/>
      <c r="H414" s="204" t="s">
        <v>1</v>
      </c>
      <c r="I414" s="206"/>
      <c r="J414" s="202"/>
      <c r="K414" s="202"/>
      <c r="L414" s="207"/>
      <c r="M414" s="208"/>
      <c r="N414" s="209"/>
      <c r="O414" s="209"/>
      <c r="P414" s="209"/>
      <c r="Q414" s="209"/>
      <c r="R414" s="209"/>
      <c r="S414" s="209"/>
      <c r="T414" s="210"/>
      <c r="AT414" s="211" t="s">
        <v>149</v>
      </c>
      <c r="AU414" s="211" t="s">
        <v>85</v>
      </c>
      <c r="AV414" s="12" t="s">
        <v>81</v>
      </c>
      <c r="AW414" s="12" t="s">
        <v>32</v>
      </c>
      <c r="AX414" s="12" t="s">
        <v>76</v>
      </c>
      <c r="AY414" s="211" t="s">
        <v>140</v>
      </c>
    </row>
    <row r="415" spans="2:65" s="13" customFormat="1" ht="22.5">
      <c r="B415" s="212"/>
      <c r="C415" s="213"/>
      <c r="D415" s="203" t="s">
        <v>149</v>
      </c>
      <c r="E415" s="214" t="s">
        <v>1</v>
      </c>
      <c r="F415" s="215" t="s">
        <v>559</v>
      </c>
      <c r="G415" s="213"/>
      <c r="H415" s="216">
        <v>3.6139999999999999</v>
      </c>
      <c r="I415" s="217"/>
      <c r="J415" s="213"/>
      <c r="K415" s="213"/>
      <c r="L415" s="218"/>
      <c r="M415" s="219"/>
      <c r="N415" s="220"/>
      <c r="O415" s="220"/>
      <c r="P415" s="220"/>
      <c r="Q415" s="220"/>
      <c r="R415" s="220"/>
      <c r="S415" s="220"/>
      <c r="T415" s="221"/>
      <c r="AT415" s="222" t="s">
        <v>149</v>
      </c>
      <c r="AU415" s="222" t="s">
        <v>85</v>
      </c>
      <c r="AV415" s="13" t="s">
        <v>85</v>
      </c>
      <c r="AW415" s="13" t="s">
        <v>32</v>
      </c>
      <c r="AX415" s="13" t="s">
        <v>76</v>
      </c>
      <c r="AY415" s="222" t="s">
        <v>140</v>
      </c>
    </row>
    <row r="416" spans="2:65" s="12" customFormat="1" ht="11.25">
      <c r="B416" s="201"/>
      <c r="C416" s="202"/>
      <c r="D416" s="203" t="s">
        <v>149</v>
      </c>
      <c r="E416" s="204" t="s">
        <v>1</v>
      </c>
      <c r="F416" s="205" t="s">
        <v>202</v>
      </c>
      <c r="G416" s="202"/>
      <c r="H416" s="204" t="s">
        <v>1</v>
      </c>
      <c r="I416" s="206"/>
      <c r="J416" s="202"/>
      <c r="K416" s="202"/>
      <c r="L416" s="207"/>
      <c r="M416" s="208"/>
      <c r="N416" s="209"/>
      <c r="O416" s="209"/>
      <c r="P416" s="209"/>
      <c r="Q416" s="209"/>
      <c r="R416" s="209"/>
      <c r="S416" s="209"/>
      <c r="T416" s="210"/>
      <c r="AT416" s="211" t="s">
        <v>149</v>
      </c>
      <c r="AU416" s="211" t="s">
        <v>85</v>
      </c>
      <c r="AV416" s="12" t="s">
        <v>81</v>
      </c>
      <c r="AW416" s="12" t="s">
        <v>32</v>
      </c>
      <c r="AX416" s="12" t="s">
        <v>76</v>
      </c>
      <c r="AY416" s="211" t="s">
        <v>140</v>
      </c>
    </row>
    <row r="417" spans="2:65" s="13" customFormat="1" ht="11.25">
      <c r="B417" s="212"/>
      <c r="C417" s="213"/>
      <c r="D417" s="203" t="s">
        <v>149</v>
      </c>
      <c r="E417" s="214" t="s">
        <v>1</v>
      </c>
      <c r="F417" s="215" t="s">
        <v>560</v>
      </c>
      <c r="G417" s="213"/>
      <c r="H417" s="216">
        <v>3.7650000000000001</v>
      </c>
      <c r="I417" s="217"/>
      <c r="J417" s="213"/>
      <c r="K417" s="213"/>
      <c r="L417" s="218"/>
      <c r="M417" s="219"/>
      <c r="N417" s="220"/>
      <c r="O417" s="220"/>
      <c r="P417" s="220"/>
      <c r="Q417" s="220"/>
      <c r="R417" s="220"/>
      <c r="S417" s="220"/>
      <c r="T417" s="221"/>
      <c r="AT417" s="222" t="s">
        <v>149</v>
      </c>
      <c r="AU417" s="222" t="s">
        <v>85</v>
      </c>
      <c r="AV417" s="13" t="s">
        <v>85</v>
      </c>
      <c r="AW417" s="13" t="s">
        <v>32</v>
      </c>
      <c r="AX417" s="13" t="s">
        <v>76</v>
      </c>
      <c r="AY417" s="222" t="s">
        <v>140</v>
      </c>
    </row>
    <row r="418" spans="2:65" s="14" customFormat="1" ht="11.25">
      <c r="B418" s="223"/>
      <c r="C418" s="224"/>
      <c r="D418" s="203" t="s">
        <v>149</v>
      </c>
      <c r="E418" s="225" t="s">
        <v>1</v>
      </c>
      <c r="F418" s="226" t="s">
        <v>187</v>
      </c>
      <c r="G418" s="224"/>
      <c r="H418" s="227">
        <v>7.3789999999999996</v>
      </c>
      <c r="I418" s="228"/>
      <c r="J418" s="224"/>
      <c r="K418" s="224"/>
      <c r="L418" s="229"/>
      <c r="M418" s="230"/>
      <c r="N418" s="231"/>
      <c r="O418" s="231"/>
      <c r="P418" s="231"/>
      <c r="Q418" s="231"/>
      <c r="R418" s="231"/>
      <c r="S418" s="231"/>
      <c r="T418" s="232"/>
      <c r="AT418" s="233" t="s">
        <v>149</v>
      </c>
      <c r="AU418" s="233" t="s">
        <v>85</v>
      </c>
      <c r="AV418" s="14" t="s">
        <v>147</v>
      </c>
      <c r="AW418" s="14" t="s">
        <v>32</v>
      </c>
      <c r="AX418" s="14" t="s">
        <v>81</v>
      </c>
      <c r="AY418" s="233" t="s">
        <v>140</v>
      </c>
    </row>
    <row r="419" spans="2:65" s="1" customFormat="1" ht="36" customHeight="1">
      <c r="B419" s="34"/>
      <c r="C419" s="188" t="s">
        <v>561</v>
      </c>
      <c r="D419" s="188" t="s">
        <v>142</v>
      </c>
      <c r="E419" s="189" t="s">
        <v>562</v>
      </c>
      <c r="F419" s="190" t="s">
        <v>563</v>
      </c>
      <c r="G419" s="191" t="s">
        <v>182</v>
      </c>
      <c r="H419" s="192">
        <v>0.39300000000000002</v>
      </c>
      <c r="I419" s="193"/>
      <c r="J419" s="194">
        <f>ROUND(I419*H419,2)</f>
        <v>0</v>
      </c>
      <c r="K419" s="190" t="s">
        <v>146</v>
      </c>
      <c r="L419" s="38"/>
      <c r="M419" s="195" t="s">
        <v>1</v>
      </c>
      <c r="N419" s="196" t="s">
        <v>41</v>
      </c>
      <c r="O419" s="66"/>
      <c r="P419" s="197">
        <f>O419*H419</f>
        <v>0</v>
      </c>
      <c r="Q419" s="197">
        <v>0</v>
      </c>
      <c r="R419" s="197">
        <f>Q419*H419</f>
        <v>0</v>
      </c>
      <c r="S419" s="197">
        <v>2.2000000000000002</v>
      </c>
      <c r="T419" s="198">
        <f>S419*H419</f>
        <v>0.86460000000000015</v>
      </c>
      <c r="AR419" s="199" t="s">
        <v>147</v>
      </c>
      <c r="AT419" s="199" t="s">
        <v>142</v>
      </c>
      <c r="AU419" s="199" t="s">
        <v>85</v>
      </c>
      <c r="AY419" s="17" t="s">
        <v>140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17" t="s">
        <v>81</v>
      </c>
      <c r="BK419" s="200">
        <f>ROUND(I419*H419,2)</f>
        <v>0</v>
      </c>
      <c r="BL419" s="17" t="s">
        <v>147</v>
      </c>
      <c r="BM419" s="199" t="s">
        <v>564</v>
      </c>
    </row>
    <row r="420" spans="2:65" s="12" customFormat="1" ht="11.25">
      <c r="B420" s="201"/>
      <c r="C420" s="202"/>
      <c r="D420" s="203" t="s">
        <v>149</v>
      </c>
      <c r="E420" s="204" t="s">
        <v>1</v>
      </c>
      <c r="F420" s="205" t="s">
        <v>565</v>
      </c>
      <c r="G420" s="202"/>
      <c r="H420" s="204" t="s">
        <v>1</v>
      </c>
      <c r="I420" s="206"/>
      <c r="J420" s="202"/>
      <c r="K420" s="202"/>
      <c r="L420" s="207"/>
      <c r="M420" s="208"/>
      <c r="N420" s="209"/>
      <c r="O420" s="209"/>
      <c r="P420" s="209"/>
      <c r="Q420" s="209"/>
      <c r="R420" s="209"/>
      <c r="S420" s="209"/>
      <c r="T420" s="210"/>
      <c r="AT420" s="211" t="s">
        <v>149</v>
      </c>
      <c r="AU420" s="211" t="s">
        <v>85</v>
      </c>
      <c r="AV420" s="12" t="s">
        <v>81</v>
      </c>
      <c r="AW420" s="12" t="s">
        <v>32</v>
      </c>
      <c r="AX420" s="12" t="s">
        <v>76</v>
      </c>
      <c r="AY420" s="211" t="s">
        <v>140</v>
      </c>
    </row>
    <row r="421" spans="2:65" s="13" customFormat="1" ht="11.25">
      <c r="B421" s="212"/>
      <c r="C421" s="213"/>
      <c r="D421" s="203" t="s">
        <v>149</v>
      </c>
      <c r="E421" s="214" t="s">
        <v>1</v>
      </c>
      <c r="F421" s="215" t="s">
        <v>566</v>
      </c>
      <c r="G421" s="213"/>
      <c r="H421" s="216">
        <v>0.39300000000000002</v>
      </c>
      <c r="I421" s="217"/>
      <c r="J421" s="213"/>
      <c r="K421" s="213"/>
      <c r="L421" s="218"/>
      <c r="M421" s="219"/>
      <c r="N421" s="220"/>
      <c r="O421" s="220"/>
      <c r="P421" s="220"/>
      <c r="Q421" s="220"/>
      <c r="R421" s="220"/>
      <c r="S421" s="220"/>
      <c r="T421" s="221"/>
      <c r="AT421" s="222" t="s">
        <v>149</v>
      </c>
      <c r="AU421" s="222" t="s">
        <v>85</v>
      </c>
      <c r="AV421" s="13" t="s">
        <v>85</v>
      </c>
      <c r="AW421" s="13" t="s">
        <v>32</v>
      </c>
      <c r="AX421" s="13" t="s">
        <v>81</v>
      </c>
      <c r="AY421" s="222" t="s">
        <v>140</v>
      </c>
    </row>
    <row r="422" spans="2:65" s="1" customFormat="1" ht="36" customHeight="1">
      <c r="B422" s="34"/>
      <c r="C422" s="188" t="s">
        <v>567</v>
      </c>
      <c r="D422" s="188" t="s">
        <v>142</v>
      </c>
      <c r="E422" s="189" t="s">
        <v>568</v>
      </c>
      <c r="F422" s="190" t="s">
        <v>569</v>
      </c>
      <c r="G422" s="191" t="s">
        <v>182</v>
      </c>
      <c r="H422" s="192">
        <v>2.8000000000000001E-2</v>
      </c>
      <c r="I422" s="193"/>
      <c r="J422" s="194">
        <f>ROUND(I422*H422,2)</f>
        <v>0</v>
      </c>
      <c r="K422" s="190" t="s">
        <v>146</v>
      </c>
      <c r="L422" s="38"/>
      <c r="M422" s="195" t="s">
        <v>1</v>
      </c>
      <c r="N422" s="196" t="s">
        <v>41</v>
      </c>
      <c r="O422" s="66"/>
      <c r="P422" s="197">
        <f>O422*H422</f>
        <v>0</v>
      </c>
      <c r="Q422" s="197">
        <v>0</v>
      </c>
      <c r="R422" s="197">
        <f>Q422*H422</f>
        <v>0</v>
      </c>
      <c r="S422" s="197">
        <v>2.2000000000000002</v>
      </c>
      <c r="T422" s="198">
        <f>S422*H422</f>
        <v>6.1600000000000009E-2</v>
      </c>
      <c r="AR422" s="199" t="s">
        <v>147</v>
      </c>
      <c r="AT422" s="199" t="s">
        <v>142</v>
      </c>
      <c r="AU422" s="199" t="s">
        <v>85</v>
      </c>
      <c r="AY422" s="17" t="s">
        <v>140</v>
      </c>
      <c r="BE422" s="200">
        <f>IF(N422="základní",J422,0)</f>
        <v>0</v>
      </c>
      <c r="BF422" s="200">
        <f>IF(N422="snížená",J422,0)</f>
        <v>0</v>
      </c>
      <c r="BG422" s="200">
        <f>IF(N422="zákl. přenesená",J422,0)</f>
        <v>0</v>
      </c>
      <c r="BH422" s="200">
        <f>IF(N422="sníž. přenesená",J422,0)</f>
        <v>0</v>
      </c>
      <c r="BI422" s="200">
        <f>IF(N422="nulová",J422,0)</f>
        <v>0</v>
      </c>
      <c r="BJ422" s="17" t="s">
        <v>81</v>
      </c>
      <c r="BK422" s="200">
        <f>ROUND(I422*H422,2)</f>
        <v>0</v>
      </c>
      <c r="BL422" s="17" t="s">
        <v>147</v>
      </c>
      <c r="BM422" s="199" t="s">
        <v>570</v>
      </c>
    </row>
    <row r="423" spans="2:65" s="12" customFormat="1" ht="11.25">
      <c r="B423" s="201"/>
      <c r="C423" s="202"/>
      <c r="D423" s="203" t="s">
        <v>149</v>
      </c>
      <c r="E423" s="204" t="s">
        <v>1</v>
      </c>
      <c r="F423" s="205" t="s">
        <v>571</v>
      </c>
      <c r="G423" s="202"/>
      <c r="H423" s="204" t="s">
        <v>1</v>
      </c>
      <c r="I423" s="206"/>
      <c r="J423" s="202"/>
      <c r="K423" s="202"/>
      <c r="L423" s="207"/>
      <c r="M423" s="208"/>
      <c r="N423" s="209"/>
      <c r="O423" s="209"/>
      <c r="P423" s="209"/>
      <c r="Q423" s="209"/>
      <c r="R423" s="209"/>
      <c r="S423" s="209"/>
      <c r="T423" s="210"/>
      <c r="AT423" s="211" t="s">
        <v>149</v>
      </c>
      <c r="AU423" s="211" t="s">
        <v>85</v>
      </c>
      <c r="AV423" s="12" t="s">
        <v>81</v>
      </c>
      <c r="AW423" s="12" t="s">
        <v>32</v>
      </c>
      <c r="AX423" s="12" t="s">
        <v>76</v>
      </c>
      <c r="AY423" s="211" t="s">
        <v>140</v>
      </c>
    </row>
    <row r="424" spans="2:65" s="13" customFormat="1" ht="11.25">
      <c r="B424" s="212"/>
      <c r="C424" s="213"/>
      <c r="D424" s="203" t="s">
        <v>149</v>
      </c>
      <c r="E424" s="214" t="s">
        <v>1</v>
      </c>
      <c r="F424" s="215" t="s">
        <v>572</v>
      </c>
      <c r="G424" s="213"/>
      <c r="H424" s="216">
        <v>2.8000000000000001E-2</v>
      </c>
      <c r="I424" s="217"/>
      <c r="J424" s="213"/>
      <c r="K424" s="213"/>
      <c r="L424" s="218"/>
      <c r="M424" s="219"/>
      <c r="N424" s="220"/>
      <c r="O424" s="220"/>
      <c r="P424" s="220"/>
      <c r="Q424" s="220"/>
      <c r="R424" s="220"/>
      <c r="S424" s="220"/>
      <c r="T424" s="221"/>
      <c r="AT424" s="222" t="s">
        <v>149</v>
      </c>
      <c r="AU424" s="222" t="s">
        <v>85</v>
      </c>
      <c r="AV424" s="13" t="s">
        <v>85</v>
      </c>
      <c r="AW424" s="13" t="s">
        <v>32</v>
      </c>
      <c r="AX424" s="13" t="s">
        <v>81</v>
      </c>
      <c r="AY424" s="222" t="s">
        <v>140</v>
      </c>
    </row>
    <row r="425" spans="2:65" s="1" customFormat="1" ht="16.5" customHeight="1">
      <c r="B425" s="34"/>
      <c r="C425" s="188" t="s">
        <v>573</v>
      </c>
      <c r="D425" s="188" t="s">
        <v>142</v>
      </c>
      <c r="E425" s="189" t="s">
        <v>574</v>
      </c>
      <c r="F425" s="190" t="s">
        <v>575</v>
      </c>
      <c r="G425" s="191" t="s">
        <v>176</v>
      </c>
      <c r="H425" s="192">
        <v>6.17</v>
      </c>
      <c r="I425" s="193"/>
      <c r="J425" s="194">
        <f>ROUND(I425*H425,2)</f>
        <v>0</v>
      </c>
      <c r="K425" s="190" t="s">
        <v>146</v>
      </c>
      <c r="L425" s="38"/>
      <c r="M425" s="195" t="s">
        <v>1</v>
      </c>
      <c r="N425" s="196" t="s">
        <v>41</v>
      </c>
      <c r="O425" s="66"/>
      <c r="P425" s="197">
        <f>O425*H425</f>
        <v>0</v>
      </c>
      <c r="Q425" s="197">
        <v>0</v>
      </c>
      <c r="R425" s="197">
        <f>Q425*H425</f>
        <v>0</v>
      </c>
      <c r="S425" s="197">
        <v>1.6E-2</v>
      </c>
      <c r="T425" s="198">
        <f>S425*H425</f>
        <v>9.8720000000000002E-2</v>
      </c>
      <c r="AR425" s="199" t="s">
        <v>147</v>
      </c>
      <c r="AT425" s="199" t="s">
        <v>142</v>
      </c>
      <c r="AU425" s="199" t="s">
        <v>85</v>
      </c>
      <c r="AY425" s="17" t="s">
        <v>140</v>
      </c>
      <c r="BE425" s="200">
        <f>IF(N425="základní",J425,0)</f>
        <v>0</v>
      </c>
      <c r="BF425" s="200">
        <f>IF(N425="snížená",J425,0)</f>
        <v>0</v>
      </c>
      <c r="BG425" s="200">
        <f>IF(N425="zákl. přenesená",J425,0)</f>
        <v>0</v>
      </c>
      <c r="BH425" s="200">
        <f>IF(N425="sníž. přenesená",J425,0)</f>
        <v>0</v>
      </c>
      <c r="BI425" s="200">
        <f>IF(N425="nulová",J425,0)</f>
        <v>0</v>
      </c>
      <c r="BJ425" s="17" t="s">
        <v>81</v>
      </c>
      <c r="BK425" s="200">
        <f>ROUND(I425*H425,2)</f>
        <v>0</v>
      </c>
      <c r="BL425" s="17" t="s">
        <v>147</v>
      </c>
      <c r="BM425" s="199" t="s">
        <v>576</v>
      </c>
    </row>
    <row r="426" spans="2:65" s="12" customFormat="1" ht="11.25">
      <c r="B426" s="201"/>
      <c r="C426" s="202"/>
      <c r="D426" s="203" t="s">
        <v>149</v>
      </c>
      <c r="E426" s="204" t="s">
        <v>1</v>
      </c>
      <c r="F426" s="205" t="s">
        <v>565</v>
      </c>
      <c r="G426" s="202"/>
      <c r="H426" s="204" t="s">
        <v>1</v>
      </c>
      <c r="I426" s="206"/>
      <c r="J426" s="202"/>
      <c r="K426" s="202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149</v>
      </c>
      <c r="AU426" s="211" t="s">
        <v>85</v>
      </c>
      <c r="AV426" s="12" t="s">
        <v>81</v>
      </c>
      <c r="AW426" s="12" t="s">
        <v>32</v>
      </c>
      <c r="AX426" s="12" t="s">
        <v>76</v>
      </c>
      <c r="AY426" s="211" t="s">
        <v>140</v>
      </c>
    </row>
    <row r="427" spans="2:65" s="13" customFormat="1" ht="11.25">
      <c r="B427" s="212"/>
      <c r="C427" s="213"/>
      <c r="D427" s="203" t="s">
        <v>149</v>
      </c>
      <c r="E427" s="214" t="s">
        <v>1</v>
      </c>
      <c r="F427" s="215" t="s">
        <v>577</v>
      </c>
      <c r="G427" s="213"/>
      <c r="H427" s="216">
        <v>6.17</v>
      </c>
      <c r="I427" s="217"/>
      <c r="J427" s="213"/>
      <c r="K427" s="213"/>
      <c r="L427" s="218"/>
      <c r="M427" s="219"/>
      <c r="N427" s="220"/>
      <c r="O427" s="220"/>
      <c r="P427" s="220"/>
      <c r="Q427" s="220"/>
      <c r="R427" s="220"/>
      <c r="S427" s="220"/>
      <c r="T427" s="221"/>
      <c r="AT427" s="222" t="s">
        <v>149</v>
      </c>
      <c r="AU427" s="222" t="s">
        <v>85</v>
      </c>
      <c r="AV427" s="13" t="s">
        <v>85</v>
      </c>
      <c r="AW427" s="13" t="s">
        <v>32</v>
      </c>
      <c r="AX427" s="13" t="s">
        <v>81</v>
      </c>
      <c r="AY427" s="222" t="s">
        <v>140</v>
      </c>
    </row>
    <row r="428" spans="2:65" s="1" customFormat="1" ht="16.5" customHeight="1">
      <c r="B428" s="34"/>
      <c r="C428" s="188" t="s">
        <v>578</v>
      </c>
      <c r="D428" s="188" t="s">
        <v>142</v>
      </c>
      <c r="E428" s="189" t="s">
        <v>579</v>
      </c>
      <c r="F428" s="190" t="s">
        <v>580</v>
      </c>
      <c r="G428" s="191" t="s">
        <v>176</v>
      </c>
      <c r="H428" s="192">
        <v>9</v>
      </c>
      <c r="I428" s="193"/>
      <c r="J428" s="194">
        <f>ROUND(I428*H428,2)</f>
        <v>0</v>
      </c>
      <c r="K428" s="190" t="s">
        <v>146</v>
      </c>
      <c r="L428" s="38"/>
      <c r="M428" s="195" t="s">
        <v>1</v>
      </c>
      <c r="N428" s="196" t="s">
        <v>41</v>
      </c>
      <c r="O428" s="66"/>
      <c r="P428" s="197">
        <f>O428*H428</f>
        <v>0</v>
      </c>
      <c r="Q428" s="197">
        <v>0</v>
      </c>
      <c r="R428" s="197">
        <f>Q428*H428</f>
        <v>0</v>
      </c>
      <c r="S428" s="197">
        <v>3.6999999999999998E-2</v>
      </c>
      <c r="T428" s="198">
        <f>S428*H428</f>
        <v>0.33299999999999996</v>
      </c>
      <c r="AR428" s="199" t="s">
        <v>147</v>
      </c>
      <c r="AT428" s="199" t="s">
        <v>142</v>
      </c>
      <c r="AU428" s="199" t="s">
        <v>85</v>
      </c>
      <c r="AY428" s="17" t="s">
        <v>140</v>
      </c>
      <c r="BE428" s="200">
        <f>IF(N428="základní",J428,0)</f>
        <v>0</v>
      </c>
      <c r="BF428" s="200">
        <f>IF(N428="snížená",J428,0)</f>
        <v>0</v>
      </c>
      <c r="BG428" s="200">
        <f>IF(N428="zákl. přenesená",J428,0)</f>
        <v>0</v>
      </c>
      <c r="BH428" s="200">
        <f>IF(N428="sníž. přenesená",J428,0)</f>
        <v>0</v>
      </c>
      <c r="BI428" s="200">
        <f>IF(N428="nulová",J428,0)</f>
        <v>0</v>
      </c>
      <c r="BJ428" s="17" t="s">
        <v>81</v>
      </c>
      <c r="BK428" s="200">
        <f>ROUND(I428*H428,2)</f>
        <v>0</v>
      </c>
      <c r="BL428" s="17" t="s">
        <v>147</v>
      </c>
      <c r="BM428" s="199" t="s">
        <v>581</v>
      </c>
    </row>
    <row r="429" spans="2:65" s="12" customFormat="1" ht="11.25">
      <c r="B429" s="201"/>
      <c r="C429" s="202"/>
      <c r="D429" s="203" t="s">
        <v>149</v>
      </c>
      <c r="E429" s="204" t="s">
        <v>1</v>
      </c>
      <c r="F429" s="205" t="s">
        <v>200</v>
      </c>
      <c r="G429" s="202"/>
      <c r="H429" s="204" t="s">
        <v>1</v>
      </c>
      <c r="I429" s="206"/>
      <c r="J429" s="202"/>
      <c r="K429" s="202"/>
      <c r="L429" s="207"/>
      <c r="M429" s="208"/>
      <c r="N429" s="209"/>
      <c r="O429" s="209"/>
      <c r="P429" s="209"/>
      <c r="Q429" s="209"/>
      <c r="R429" s="209"/>
      <c r="S429" s="209"/>
      <c r="T429" s="210"/>
      <c r="AT429" s="211" t="s">
        <v>149</v>
      </c>
      <c r="AU429" s="211" t="s">
        <v>85</v>
      </c>
      <c r="AV429" s="12" t="s">
        <v>81</v>
      </c>
      <c r="AW429" s="12" t="s">
        <v>32</v>
      </c>
      <c r="AX429" s="12" t="s">
        <v>76</v>
      </c>
      <c r="AY429" s="211" t="s">
        <v>140</v>
      </c>
    </row>
    <row r="430" spans="2:65" s="13" customFormat="1" ht="11.25">
      <c r="B430" s="212"/>
      <c r="C430" s="213"/>
      <c r="D430" s="203" t="s">
        <v>149</v>
      </c>
      <c r="E430" s="214" t="s">
        <v>1</v>
      </c>
      <c r="F430" s="215" t="s">
        <v>582</v>
      </c>
      <c r="G430" s="213"/>
      <c r="H430" s="216">
        <v>5.8</v>
      </c>
      <c r="I430" s="217"/>
      <c r="J430" s="213"/>
      <c r="K430" s="213"/>
      <c r="L430" s="218"/>
      <c r="M430" s="219"/>
      <c r="N430" s="220"/>
      <c r="O430" s="220"/>
      <c r="P430" s="220"/>
      <c r="Q430" s="220"/>
      <c r="R430" s="220"/>
      <c r="S430" s="220"/>
      <c r="T430" s="221"/>
      <c r="AT430" s="222" t="s">
        <v>149</v>
      </c>
      <c r="AU430" s="222" t="s">
        <v>85</v>
      </c>
      <c r="AV430" s="13" t="s">
        <v>85</v>
      </c>
      <c r="AW430" s="13" t="s">
        <v>32</v>
      </c>
      <c r="AX430" s="13" t="s">
        <v>76</v>
      </c>
      <c r="AY430" s="222" t="s">
        <v>140</v>
      </c>
    </row>
    <row r="431" spans="2:65" s="12" customFormat="1" ht="11.25">
      <c r="B431" s="201"/>
      <c r="C431" s="202"/>
      <c r="D431" s="203" t="s">
        <v>149</v>
      </c>
      <c r="E431" s="204" t="s">
        <v>1</v>
      </c>
      <c r="F431" s="205" t="s">
        <v>202</v>
      </c>
      <c r="G431" s="202"/>
      <c r="H431" s="204" t="s">
        <v>1</v>
      </c>
      <c r="I431" s="206"/>
      <c r="J431" s="202"/>
      <c r="K431" s="202"/>
      <c r="L431" s="207"/>
      <c r="M431" s="208"/>
      <c r="N431" s="209"/>
      <c r="O431" s="209"/>
      <c r="P431" s="209"/>
      <c r="Q431" s="209"/>
      <c r="R431" s="209"/>
      <c r="S431" s="209"/>
      <c r="T431" s="210"/>
      <c r="AT431" s="211" t="s">
        <v>149</v>
      </c>
      <c r="AU431" s="211" t="s">
        <v>85</v>
      </c>
      <c r="AV431" s="12" t="s">
        <v>81</v>
      </c>
      <c r="AW431" s="12" t="s">
        <v>32</v>
      </c>
      <c r="AX431" s="12" t="s">
        <v>76</v>
      </c>
      <c r="AY431" s="211" t="s">
        <v>140</v>
      </c>
    </row>
    <row r="432" spans="2:65" s="13" customFormat="1" ht="11.25">
      <c r="B432" s="212"/>
      <c r="C432" s="213"/>
      <c r="D432" s="203" t="s">
        <v>149</v>
      </c>
      <c r="E432" s="214" t="s">
        <v>1</v>
      </c>
      <c r="F432" s="215" t="s">
        <v>156</v>
      </c>
      <c r="G432" s="213"/>
      <c r="H432" s="216">
        <v>3.2</v>
      </c>
      <c r="I432" s="217"/>
      <c r="J432" s="213"/>
      <c r="K432" s="213"/>
      <c r="L432" s="218"/>
      <c r="M432" s="219"/>
      <c r="N432" s="220"/>
      <c r="O432" s="220"/>
      <c r="P432" s="220"/>
      <c r="Q432" s="220"/>
      <c r="R432" s="220"/>
      <c r="S432" s="220"/>
      <c r="T432" s="221"/>
      <c r="AT432" s="222" t="s">
        <v>149</v>
      </c>
      <c r="AU432" s="222" t="s">
        <v>85</v>
      </c>
      <c r="AV432" s="13" t="s">
        <v>85</v>
      </c>
      <c r="AW432" s="13" t="s">
        <v>32</v>
      </c>
      <c r="AX432" s="13" t="s">
        <v>76</v>
      </c>
      <c r="AY432" s="222" t="s">
        <v>140</v>
      </c>
    </row>
    <row r="433" spans="2:65" s="14" customFormat="1" ht="11.25">
      <c r="B433" s="223"/>
      <c r="C433" s="224"/>
      <c r="D433" s="203" t="s">
        <v>149</v>
      </c>
      <c r="E433" s="225" t="s">
        <v>1</v>
      </c>
      <c r="F433" s="226" t="s">
        <v>187</v>
      </c>
      <c r="G433" s="224"/>
      <c r="H433" s="227">
        <v>9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AT433" s="233" t="s">
        <v>149</v>
      </c>
      <c r="AU433" s="233" t="s">
        <v>85</v>
      </c>
      <c r="AV433" s="14" t="s">
        <v>147</v>
      </c>
      <c r="AW433" s="14" t="s">
        <v>32</v>
      </c>
      <c r="AX433" s="14" t="s">
        <v>81</v>
      </c>
      <c r="AY433" s="233" t="s">
        <v>140</v>
      </c>
    </row>
    <row r="434" spans="2:65" s="11" customFormat="1" ht="22.9" customHeight="1">
      <c r="B434" s="172"/>
      <c r="C434" s="173"/>
      <c r="D434" s="174" t="s">
        <v>75</v>
      </c>
      <c r="E434" s="186" t="s">
        <v>583</v>
      </c>
      <c r="F434" s="186" t="s">
        <v>584</v>
      </c>
      <c r="G434" s="173"/>
      <c r="H434" s="173"/>
      <c r="I434" s="176"/>
      <c r="J434" s="187">
        <f>BK434</f>
        <v>0</v>
      </c>
      <c r="K434" s="173"/>
      <c r="L434" s="178"/>
      <c r="M434" s="179"/>
      <c r="N434" s="180"/>
      <c r="O434" s="180"/>
      <c r="P434" s="181">
        <f>SUM(P435:P446)</f>
        <v>0</v>
      </c>
      <c r="Q434" s="180"/>
      <c r="R434" s="181">
        <f>SUM(R435:R446)</f>
        <v>0</v>
      </c>
      <c r="S434" s="180"/>
      <c r="T434" s="182">
        <f>SUM(T435:T446)</f>
        <v>0</v>
      </c>
      <c r="AR434" s="183" t="s">
        <v>81</v>
      </c>
      <c r="AT434" s="184" t="s">
        <v>75</v>
      </c>
      <c r="AU434" s="184" t="s">
        <v>81</v>
      </c>
      <c r="AY434" s="183" t="s">
        <v>140</v>
      </c>
      <c r="BK434" s="185">
        <f>SUM(BK435:BK446)</f>
        <v>0</v>
      </c>
    </row>
    <row r="435" spans="2:65" s="1" customFormat="1" ht="16.5" customHeight="1">
      <c r="B435" s="34"/>
      <c r="C435" s="188" t="s">
        <v>585</v>
      </c>
      <c r="D435" s="188" t="s">
        <v>142</v>
      </c>
      <c r="E435" s="189" t="s">
        <v>586</v>
      </c>
      <c r="F435" s="190" t="s">
        <v>587</v>
      </c>
      <c r="G435" s="191" t="s">
        <v>247</v>
      </c>
      <c r="H435" s="192">
        <v>71.242999999999995</v>
      </c>
      <c r="I435" s="193"/>
      <c r="J435" s="194">
        <f>ROUND(I435*H435,2)</f>
        <v>0</v>
      </c>
      <c r="K435" s="190" t="s">
        <v>146</v>
      </c>
      <c r="L435" s="38"/>
      <c r="M435" s="195" t="s">
        <v>1</v>
      </c>
      <c r="N435" s="196" t="s">
        <v>41</v>
      </c>
      <c r="O435" s="66"/>
      <c r="P435" s="197">
        <f>O435*H435</f>
        <v>0</v>
      </c>
      <c r="Q435" s="197">
        <v>0</v>
      </c>
      <c r="R435" s="197">
        <f>Q435*H435</f>
        <v>0</v>
      </c>
      <c r="S435" s="197">
        <v>0</v>
      </c>
      <c r="T435" s="198">
        <f>S435*H435</f>
        <v>0</v>
      </c>
      <c r="AR435" s="199" t="s">
        <v>147</v>
      </c>
      <c r="AT435" s="199" t="s">
        <v>142</v>
      </c>
      <c r="AU435" s="199" t="s">
        <v>85</v>
      </c>
      <c r="AY435" s="17" t="s">
        <v>140</v>
      </c>
      <c r="BE435" s="200">
        <f>IF(N435="základní",J435,0)</f>
        <v>0</v>
      </c>
      <c r="BF435" s="200">
        <f>IF(N435="snížená",J435,0)</f>
        <v>0</v>
      </c>
      <c r="BG435" s="200">
        <f>IF(N435="zákl. přenesená",J435,0)</f>
        <v>0</v>
      </c>
      <c r="BH435" s="200">
        <f>IF(N435="sníž. přenesená",J435,0)</f>
        <v>0</v>
      </c>
      <c r="BI435" s="200">
        <f>IF(N435="nulová",J435,0)</f>
        <v>0</v>
      </c>
      <c r="BJ435" s="17" t="s">
        <v>81</v>
      </c>
      <c r="BK435" s="200">
        <f>ROUND(I435*H435,2)</f>
        <v>0</v>
      </c>
      <c r="BL435" s="17" t="s">
        <v>147</v>
      </c>
      <c r="BM435" s="199" t="s">
        <v>588</v>
      </c>
    </row>
    <row r="436" spans="2:65" s="1" customFormat="1" ht="24" customHeight="1">
      <c r="B436" s="34"/>
      <c r="C436" s="188" t="s">
        <v>589</v>
      </c>
      <c r="D436" s="188" t="s">
        <v>142</v>
      </c>
      <c r="E436" s="189" t="s">
        <v>590</v>
      </c>
      <c r="F436" s="190" t="s">
        <v>591</v>
      </c>
      <c r="G436" s="191" t="s">
        <v>247</v>
      </c>
      <c r="H436" s="192">
        <v>712.43</v>
      </c>
      <c r="I436" s="193"/>
      <c r="J436" s="194">
        <f>ROUND(I436*H436,2)</f>
        <v>0</v>
      </c>
      <c r="K436" s="190" t="s">
        <v>146</v>
      </c>
      <c r="L436" s="38"/>
      <c r="M436" s="195" t="s">
        <v>1</v>
      </c>
      <c r="N436" s="196" t="s">
        <v>41</v>
      </c>
      <c r="O436" s="66"/>
      <c r="P436" s="197">
        <f>O436*H436</f>
        <v>0</v>
      </c>
      <c r="Q436" s="197">
        <v>0</v>
      </c>
      <c r="R436" s="197">
        <f>Q436*H436</f>
        <v>0</v>
      </c>
      <c r="S436" s="197">
        <v>0</v>
      </c>
      <c r="T436" s="198">
        <f>S436*H436</f>
        <v>0</v>
      </c>
      <c r="AR436" s="199" t="s">
        <v>147</v>
      </c>
      <c r="AT436" s="199" t="s">
        <v>142</v>
      </c>
      <c r="AU436" s="199" t="s">
        <v>85</v>
      </c>
      <c r="AY436" s="17" t="s">
        <v>140</v>
      </c>
      <c r="BE436" s="200">
        <f>IF(N436="základní",J436,0)</f>
        <v>0</v>
      </c>
      <c r="BF436" s="200">
        <f>IF(N436="snížená",J436,0)</f>
        <v>0</v>
      </c>
      <c r="BG436" s="200">
        <f>IF(N436="zákl. přenesená",J436,0)</f>
        <v>0</v>
      </c>
      <c r="BH436" s="200">
        <f>IF(N436="sníž. přenesená",J436,0)</f>
        <v>0</v>
      </c>
      <c r="BI436" s="200">
        <f>IF(N436="nulová",J436,0)</f>
        <v>0</v>
      </c>
      <c r="BJ436" s="17" t="s">
        <v>81</v>
      </c>
      <c r="BK436" s="200">
        <f>ROUND(I436*H436,2)</f>
        <v>0</v>
      </c>
      <c r="BL436" s="17" t="s">
        <v>147</v>
      </c>
      <c r="BM436" s="199" t="s">
        <v>592</v>
      </c>
    </row>
    <row r="437" spans="2:65" s="13" customFormat="1" ht="11.25">
      <c r="B437" s="212"/>
      <c r="C437" s="213"/>
      <c r="D437" s="203" t="s">
        <v>149</v>
      </c>
      <c r="E437" s="213"/>
      <c r="F437" s="215" t="s">
        <v>593</v>
      </c>
      <c r="G437" s="213"/>
      <c r="H437" s="216">
        <v>712.43</v>
      </c>
      <c r="I437" s="217"/>
      <c r="J437" s="213"/>
      <c r="K437" s="213"/>
      <c r="L437" s="218"/>
      <c r="M437" s="219"/>
      <c r="N437" s="220"/>
      <c r="O437" s="220"/>
      <c r="P437" s="220"/>
      <c r="Q437" s="220"/>
      <c r="R437" s="220"/>
      <c r="S437" s="220"/>
      <c r="T437" s="221"/>
      <c r="AT437" s="222" t="s">
        <v>149</v>
      </c>
      <c r="AU437" s="222" t="s">
        <v>85</v>
      </c>
      <c r="AV437" s="13" t="s">
        <v>85</v>
      </c>
      <c r="AW437" s="13" t="s">
        <v>4</v>
      </c>
      <c r="AX437" s="13" t="s">
        <v>81</v>
      </c>
      <c r="AY437" s="222" t="s">
        <v>140</v>
      </c>
    </row>
    <row r="438" spans="2:65" s="1" customFormat="1" ht="24" customHeight="1">
      <c r="B438" s="34"/>
      <c r="C438" s="188" t="s">
        <v>594</v>
      </c>
      <c r="D438" s="188" t="s">
        <v>142</v>
      </c>
      <c r="E438" s="189" t="s">
        <v>595</v>
      </c>
      <c r="F438" s="190" t="s">
        <v>596</v>
      </c>
      <c r="G438" s="191" t="s">
        <v>247</v>
      </c>
      <c r="H438" s="192">
        <v>71.242999999999995</v>
      </c>
      <c r="I438" s="193"/>
      <c r="J438" s="194">
        <f>ROUND(I438*H438,2)</f>
        <v>0</v>
      </c>
      <c r="K438" s="190" t="s">
        <v>146</v>
      </c>
      <c r="L438" s="38"/>
      <c r="M438" s="195" t="s">
        <v>1</v>
      </c>
      <c r="N438" s="196" t="s">
        <v>41</v>
      </c>
      <c r="O438" s="66"/>
      <c r="P438" s="197">
        <f>O438*H438</f>
        <v>0</v>
      </c>
      <c r="Q438" s="197">
        <v>0</v>
      </c>
      <c r="R438" s="197">
        <f>Q438*H438</f>
        <v>0</v>
      </c>
      <c r="S438" s="197">
        <v>0</v>
      </c>
      <c r="T438" s="198">
        <f>S438*H438</f>
        <v>0</v>
      </c>
      <c r="AR438" s="199" t="s">
        <v>147</v>
      </c>
      <c r="AT438" s="199" t="s">
        <v>142</v>
      </c>
      <c r="AU438" s="199" t="s">
        <v>85</v>
      </c>
      <c r="AY438" s="17" t="s">
        <v>140</v>
      </c>
      <c r="BE438" s="200">
        <f>IF(N438="základní",J438,0)</f>
        <v>0</v>
      </c>
      <c r="BF438" s="200">
        <f>IF(N438="snížená",J438,0)</f>
        <v>0</v>
      </c>
      <c r="BG438" s="200">
        <f>IF(N438="zákl. přenesená",J438,0)</f>
        <v>0</v>
      </c>
      <c r="BH438" s="200">
        <f>IF(N438="sníž. přenesená",J438,0)</f>
        <v>0</v>
      </c>
      <c r="BI438" s="200">
        <f>IF(N438="nulová",J438,0)</f>
        <v>0</v>
      </c>
      <c r="BJ438" s="17" t="s">
        <v>81</v>
      </c>
      <c r="BK438" s="200">
        <f>ROUND(I438*H438,2)</f>
        <v>0</v>
      </c>
      <c r="BL438" s="17" t="s">
        <v>147</v>
      </c>
      <c r="BM438" s="199" t="s">
        <v>597</v>
      </c>
    </row>
    <row r="439" spans="2:65" s="1" customFormat="1" ht="24" customHeight="1">
      <c r="B439" s="34"/>
      <c r="C439" s="188" t="s">
        <v>598</v>
      </c>
      <c r="D439" s="188" t="s">
        <v>142</v>
      </c>
      <c r="E439" s="189" t="s">
        <v>599</v>
      </c>
      <c r="F439" s="190" t="s">
        <v>600</v>
      </c>
      <c r="G439" s="191" t="s">
        <v>247</v>
      </c>
      <c r="H439" s="192">
        <v>4.2140000000000004</v>
      </c>
      <c r="I439" s="193"/>
      <c r="J439" s="194">
        <f>ROUND(I439*H439,2)</f>
        <v>0</v>
      </c>
      <c r="K439" s="190" t="s">
        <v>146</v>
      </c>
      <c r="L439" s="38"/>
      <c r="M439" s="195" t="s">
        <v>1</v>
      </c>
      <c r="N439" s="196" t="s">
        <v>41</v>
      </c>
      <c r="O439" s="66"/>
      <c r="P439" s="197">
        <f>O439*H439</f>
        <v>0</v>
      </c>
      <c r="Q439" s="197">
        <v>0</v>
      </c>
      <c r="R439" s="197">
        <f>Q439*H439</f>
        <v>0</v>
      </c>
      <c r="S439" s="197">
        <v>0</v>
      </c>
      <c r="T439" s="198">
        <f>S439*H439</f>
        <v>0</v>
      </c>
      <c r="AR439" s="199" t="s">
        <v>147</v>
      </c>
      <c r="AT439" s="199" t="s">
        <v>142</v>
      </c>
      <c r="AU439" s="199" t="s">
        <v>85</v>
      </c>
      <c r="AY439" s="17" t="s">
        <v>140</v>
      </c>
      <c r="BE439" s="200">
        <f>IF(N439="základní",J439,0)</f>
        <v>0</v>
      </c>
      <c r="BF439" s="200">
        <f>IF(N439="snížená",J439,0)</f>
        <v>0</v>
      </c>
      <c r="BG439" s="200">
        <f>IF(N439="zákl. přenesená",J439,0)</f>
        <v>0</v>
      </c>
      <c r="BH439" s="200">
        <f>IF(N439="sníž. přenesená",J439,0)</f>
        <v>0</v>
      </c>
      <c r="BI439" s="200">
        <f>IF(N439="nulová",J439,0)</f>
        <v>0</v>
      </c>
      <c r="BJ439" s="17" t="s">
        <v>81</v>
      </c>
      <c r="BK439" s="200">
        <f>ROUND(I439*H439,2)</f>
        <v>0</v>
      </c>
      <c r="BL439" s="17" t="s">
        <v>147</v>
      </c>
      <c r="BM439" s="199" t="s">
        <v>601</v>
      </c>
    </row>
    <row r="440" spans="2:65" s="13" customFormat="1" ht="11.25">
      <c r="B440" s="212"/>
      <c r="C440" s="213"/>
      <c r="D440" s="203" t="s">
        <v>149</v>
      </c>
      <c r="E440" s="214" t="s">
        <v>1</v>
      </c>
      <c r="F440" s="215" t="s">
        <v>602</v>
      </c>
      <c r="G440" s="213"/>
      <c r="H440" s="216">
        <v>4.2140000000000004</v>
      </c>
      <c r="I440" s="217"/>
      <c r="J440" s="213"/>
      <c r="K440" s="213"/>
      <c r="L440" s="218"/>
      <c r="M440" s="219"/>
      <c r="N440" s="220"/>
      <c r="O440" s="220"/>
      <c r="P440" s="220"/>
      <c r="Q440" s="220"/>
      <c r="R440" s="220"/>
      <c r="S440" s="220"/>
      <c r="T440" s="221"/>
      <c r="AT440" s="222" t="s">
        <v>149</v>
      </c>
      <c r="AU440" s="222" t="s">
        <v>85</v>
      </c>
      <c r="AV440" s="13" t="s">
        <v>85</v>
      </c>
      <c r="AW440" s="13" t="s">
        <v>32</v>
      </c>
      <c r="AX440" s="13" t="s">
        <v>81</v>
      </c>
      <c r="AY440" s="222" t="s">
        <v>140</v>
      </c>
    </row>
    <row r="441" spans="2:65" s="1" customFormat="1" ht="24" customHeight="1">
      <c r="B441" s="34"/>
      <c r="C441" s="188" t="s">
        <v>603</v>
      </c>
      <c r="D441" s="188" t="s">
        <v>142</v>
      </c>
      <c r="E441" s="189" t="s">
        <v>604</v>
      </c>
      <c r="F441" s="190" t="s">
        <v>605</v>
      </c>
      <c r="G441" s="191" t="s">
        <v>247</v>
      </c>
      <c r="H441" s="192">
        <v>55.707000000000001</v>
      </c>
      <c r="I441" s="193"/>
      <c r="J441" s="194">
        <f>ROUND(I441*H441,2)</f>
        <v>0</v>
      </c>
      <c r="K441" s="190" t="s">
        <v>146</v>
      </c>
      <c r="L441" s="38"/>
      <c r="M441" s="195" t="s">
        <v>1</v>
      </c>
      <c r="N441" s="196" t="s">
        <v>41</v>
      </c>
      <c r="O441" s="66"/>
      <c r="P441" s="197">
        <f>O441*H441</f>
        <v>0</v>
      </c>
      <c r="Q441" s="197">
        <v>0</v>
      </c>
      <c r="R441" s="197">
        <f>Q441*H441</f>
        <v>0</v>
      </c>
      <c r="S441" s="197">
        <v>0</v>
      </c>
      <c r="T441" s="198">
        <f>S441*H441</f>
        <v>0</v>
      </c>
      <c r="AR441" s="199" t="s">
        <v>147</v>
      </c>
      <c r="AT441" s="199" t="s">
        <v>142</v>
      </c>
      <c r="AU441" s="199" t="s">
        <v>85</v>
      </c>
      <c r="AY441" s="17" t="s">
        <v>140</v>
      </c>
      <c r="BE441" s="200">
        <f>IF(N441="základní",J441,0)</f>
        <v>0</v>
      </c>
      <c r="BF441" s="200">
        <f>IF(N441="snížená",J441,0)</f>
        <v>0</v>
      </c>
      <c r="BG441" s="200">
        <f>IF(N441="zákl. přenesená",J441,0)</f>
        <v>0</v>
      </c>
      <c r="BH441" s="200">
        <f>IF(N441="sníž. přenesená",J441,0)</f>
        <v>0</v>
      </c>
      <c r="BI441" s="200">
        <f>IF(N441="nulová",J441,0)</f>
        <v>0</v>
      </c>
      <c r="BJ441" s="17" t="s">
        <v>81</v>
      </c>
      <c r="BK441" s="200">
        <f>ROUND(I441*H441,2)</f>
        <v>0</v>
      </c>
      <c r="BL441" s="17" t="s">
        <v>147</v>
      </c>
      <c r="BM441" s="199" t="s">
        <v>606</v>
      </c>
    </row>
    <row r="442" spans="2:65" s="13" customFormat="1" ht="11.25">
      <c r="B442" s="212"/>
      <c r="C442" s="213"/>
      <c r="D442" s="203" t="s">
        <v>149</v>
      </c>
      <c r="E442" s="214" t="s">
        <v>1</v>
      </c>
      <c r="F442" s="215" t="s">
        <v>607</v>
      </c>
      <c r="G442" s="213"/>
      <c r="H442" s="216">
        <v>55.707000000000001</v>
      </c>
      <c r="I442" s="217"/>
      <c r="J442" s="213"/>
      <c r="K442" s="213"/>
      <c r="L442" s="218"/>
      <c r="M442" s="219"/>
      <c r="N442" s="220"/>
      <c r="O442" s="220"/>
      <c r="P442" s="220"/>
      <c r="Q442" s="220"/>
      <c r="R442" s="220"/>
      <c r="S442" s="220"/>
      <c r="T442" s="221"/>
      <c r="AT442" s="222" t="s">
        <v>149</v>
      </c>
      <c r="AU442" s="222" t="s">
        <v>85</v>
      </c>
      <c r="AV442" s="13" t="s">
        <v>85</v>
      </c>
      <c r="AW442" s="13" t="s">
        <v>32</v>
      </c>
      <c r="AX442" s="13" t="s">
        <v>81</v>
      </c>
      <c r="AY442" s="222" t="s">
        <v>140</v>
      </c>
    </row>
    <row r="443" spans="2:65" s="1" customFormat="1" ht="24" customHeight="1">
      <c r="B443" s="34"/>
      <c r="C443" s="188" t="s">
        <v>608</v>
      </c>
      <c r="D443" s="188" t="s">
        <v>142</v>
      </c>
      <c r="E443" s="189" t="s">
        <v>609</v>
      </c>
      <c r="F443" s="190" t="s">
        <v>610</v>
      </c>
      <c r="G443" s="191" t="s">
        <v>247</v>
      </c>
      <c r="H443" s="192">
        <v>1.6339999999999999</v>
      </c>
      <c r="I443" s="193"/>
      <c r="J443" s="194">
        <f>ROUND(I443*H443,2)</f>
        <v>0</v>
      </c>
      <c r="K443" s="190" t="s">
        <v>146</v>
      </c>
      <c r="L443" s="38"/>
      <c r="M443" s="195" t="s">
        <v>1</v>
      </c>
      <c r="N443" s="196" t="s">
        <v>41</v>
      </c>
      <c r="O443" s="66"/>
      <c r="P443" s="197">
        <f>O443*H443</f>
        <v>0</v>
      </c>
      <c r="Q443" s="197">
        <v>0</v>
      </c>
      <c r="R443" s="197">
        <f>Q443*H443</f>
        <v>0</v>
      </c>
      <c r="S443" s="197">
        <v>0</v>
      </c>
      <c r="T443" s="198">
        <f>S443*H443</f>
        <v>0</v>
      </c>
      <c r="AR443" s="199" t="s">
        <v>147</v>
      </c>
      <c r="AT443" s="199" t="s">
        <v>142</v>
      </c>
      <c r="AU443" s="199" t="s">
        <v>85</v>
      </c>
      <c r="AY443" s="17" t="s">
        <v>140</v>
      </c>
      <c r="BE443" s="200">
        <f>IF(N443="základní",J443,0)</f>
        <v>0</v>
      </c>
      <c r="BF443" s="200">
        <f>IF(N443="snížená",J443,0)</f>
        <v>0</v>
      </c>
      <c r="BG443" s="200">
        <f>IF(N443="zákl. přenesená",J443,0)</f>
        <v>0</v>
      </c>
      <c r="BH443" s="200">
        <f>IF(N443="sníž. přenesená",J443,0)</f>
        <v>0</v>
      </c>
      <c r="BI443" s="200">
        <f>IF(N443="nulová",J443,0)</f>
        <v>0</v>
      </c>
      <c r="BJ443" s="17" t="s">
        <v>81</v>
      </c>
      <c r="BK443" s="200">
        <f>ROUND(I443*H443,2)</f>
        <v>0</v>
      </c>
      <c r="BL443" s="17" t="s">
        <v>147</v>
      </c>
      <c r="BM443" s="199" t="s">
        <v>611</v>
      </c>
    </row>
    <row r="444" spans="2:65" s="13" customFormat="1" ht="11.25">
      <c r="B444" s="212"/>
      <c r="C444" s="213"/>
      <c r="D444" s="203" t="s">
        <v>149</v>
      </c>
      <c r="E444" s="214" t="s">
        <v>1</v>
      </c>
      <c r="F444" s="215" t="s">
        <v>612</v>
      </c>
      <c r="G444" s="213"/>
      <c r="H444" s="216">
        <v>1.6339999999999999</v>
      </c>
      <c r="I444" s="217"/>
      <c r="J444" s="213"/>
      <c r="K444" s="213"/>
      <c r="L444" s="218"/>
      <c r="M444" s="219"/>
      <c r="N444" s="220"/>
      <c r="O444" s="220"/>
      <c r="P444" s="220"/>
      <c r="Q444" s="220"/>
      <c r="R444" s="220"/>
      <c r="S444" s="220"/>
      <c r="T444" s="221"/>
      <c r="AT444" s="222" t="s">
        <v>149</v>
      </c>
      <c r="AU444" s="222" t="s">
        <v>85</v>
      </c>
      <c r="AV444" s="13" t="s">
        <v>85</v>
      </c>
      <c r="AW444" s="13" t="s">
        <v>32</v>
      </c>
      <c r="AX444" s="13" t="s">
        <v>81</v>
      </c>
      <c r="AY444" s="222" t="s">
        <v>140</v>
      </c>
    </row>
    <row r="445" spans="2:65" s="1" customFormat="1" ht="24" customHeight="1">
      <c r="B445" s="34"/>
      <c r="C445" s="188" t="s">
        <v>613</v>
      </c>
      <c r="D445" s="188" t="s">
        <v>142</v>
      </c>
      <c r="E445" s="189" t="s">
        <v>614</v>
      </c>
      <c r="F445" s="190" t="s">
        <v>615</v>
      </c>
      <c r="G445" s="191" t="s">
        <v>247</v>
      </c>
      <c r="H445" s="192">
        <v>9.6880000000000006</v>
      </c>
      <c r="I445" s="193"/>
      <c r="J445" s="194">
        <f>ROUND(I445*H445,2)</f>
        <v>0</v>
      </c>
      <c r="K445" s="190" t="s">
        <v>146</v>
      </c>
      <c r="L445" s="38"/>
      <c r="M445" s="195" t="s">
        <v>1</v>
      </c>
      <c r="N445" s="196" t="s">
        <v>41</v>
      </c>
      <c r="O445" s="66"/>
      <c r="P445" s="197">
        <f>O445*H445</f>
        <v>0</v>
      </c>
      <c r="Q445" s="197">
        <v>0</v>
      </c>
      <c r="R445" s="197">
        <f>Q445*H445</f>
        <v>0</v>
      </c>
      <c r="S445" s="197">
        <v>0</v>
      </c>
      <c r="T445" s="198">
        <f>S445*H445</f>
        <v>0</v>
      </c>
      <c r="AR445" s="199" t="s">
        <v>147</v>
      </c>
      <c r="AT445" s="199" t="s">
        <v>142</v>
      </c>
      <c r="AU445" s="199" t="s">
        <v>85</v>
      </c>
      <c r="AY445" s="17" t="s">
        <v>140</v>
      </c>
      <c r="BE445" s="200">
        <f>IF(N445="základní",J445,0)</f>
        <v>0</v>
      </c>
      <c r="BF445" s="200">
        <f>IF(N445="snížená",J445,0)</f>
        <v>0</v>
      </c>
      <c r="BG445" s="200">
        <f>IF(N445="zákl. přenesená",J445,0)</f>
        <v>0</v>
      </c>
      <c r="BH445" s="200">
        <f>IF(N445="sníž. přenesená",J445,0)</f>
        <v>0</v>
      </c>
      <c r="BI445" s="200">
        <f>IF(N445="nulová",J445,0)</f>
        <v>0</v>
      </c>
      <c r="BJ445" s="17" t="s">
        <v>81</v>
      </c>
      <c r="BK445" s="200">
        <f>ROUND(I445*H445,2)</f>
        <v>0</v>
      </c>
      <c r="BL445" s="17" t="s">
        <v>147</v>
      </c>
      <c r="BM445" s="199" t="s">
        <v>616</v>
      </c>
    </row>
    <row r="446" spans="2:65" s="13" customFormat="1" ht="11.25">
      <c r="B446" s="212"/>
      <c r="C446" s="213"/>
      <c r="D446" s="203" t="s">
        <v>149</v>
      </c>
      <c r="E446" s="214" t="s">
        <v>1</v>
      </c>
      <c r="F446" s="215" t="s">
        <v>617</v>
      </c>
      <c r="G446" s="213"/>
      <c r="H446" s="216">
        <v>9.6880000000000006</v>
      </c>
      <c r="I446" s="217"/>
      <c r="J446" s="213"/>
      <c r="K446" s="213"/>
      <c r="L446" s="218"/>
      <c r="M446" s="219"/>
      <c r="N446" s="220"/>
      <c r="O446" s="220"/>
      <c r="P446" s="220"/>
      <c r="Q446" s="220"/>
      <c r="R446" s="220"/>
      <c r="S446" s="220"/>
      <c r="T446" s="221"/>
      <c r="AT446" s="222" t="s">
        <v>149</v>
      </c>
      <c r="AU446" s="222" t="s">
        <v>85</v>
      </c>
      <c r="AV446" s="13" t="s">
        <v>85</v>
      </c>
      <c r="AW446" s="13" t="s">
        <v>32</v>
      </c>
      <c r="AX446" s="13" t="s">
        <v>81</v>
      </c>
      <c r="AY446" s="222" t="s">
        <v>140</v>
      </c>
    </row>
    <row r="447" spans="2:65" s="11" customFormat="1" ht="22.9" customHeight="1">
      <c r="B447" s="172"/>
      <c r="C447" s="173"/>
      <c r="D447" s="174" t="s">
        <v>75</v>
      </c>
      <c r="E447" s="186" t="s">
        <v>618</v>
      </c>
      <c r="F447" s="186" t="s">
        <v>619</v>
      </c>
      <c r="G447" s="173"/>
      <c r="H447" s="173"/>
      <c r="I447" s="176"/>
      <c r="J447" s="187">
        <f>BK447</f>
        <v>0</v>
      </c>
      <c r="K447" s="173"/>
      <c r="L447" s="178"/>
      <c r="M447" s="179"/>
      <c r="N447" s="180"/>
      <c r="O447" s="180"/>
      <c r="P447" s="181">
        <f>P448</f>
        <v>0</v>
      </c>
      <c r="Q447" s="180"/>
      <c r="R447" s="181">
        <f>R448</f>
        <v>0</v>
      </c>
      <c r="S447" s="180"/>
      <c r="T447" s="182">
        <f>T448</f>
        <v>0</v>
      </c>
      <c r="AR447" s="183" t="s">
        <v>81</v>
      </c>
      <c r="AT447" s="184" t="s">
        <v>75</v>
      </c>
      <c r="AU447" s="184" t="s">
        <v>81</v>
      </c>
      <c r="AY447" s="183" t="s">
        <v>140</v>
      </c>
      <c r="BK447" s="185">
        <f>BK448</f>
        <v>0</v>
      </c>
    </row>
    <row r="448" spans="2:65" s="1" customFormat="1" ht="16.5" customHeight="1">
      <c r="B448" s="34"/>
      <c r="C448" s="188" t="s">
        <v>620</v>
      </c>
      <c r="D448" s="188" t="s">
        <v>142</v>
      </c>
      <c r="E448" s="189" t="s">
        <v>621</v>
      </c>
      <c r="F448" s="190" t="s">
        <v>622</v>
      </c>
      <c r="G448" s="191" t="s">
        <v>247</v>
      </c>
      <c r="H448" s="192">
        <v>65.674000000000007</v>
      </c>
      <c r="I448" s="193"/>
      <c r="J448" s="194">
        <f>ROUND(I448*H448,2)</f>
        <v>0</v>
      </c>
      <c r="K448" s="190" t="s">
        <v>146</v>
      </c>
      <c r="L448" s="38"/>
      <c r="M448" s="195" t="s">
        <v>1</v>
      </c>
      <c r="N448" s="196" t="s">
        <v>41</v>
      </c>
      <c r="O448" s="66"/>
      <c r="P448" s="197">
        <f>O448*H448</f>
        <v>0</v>
      </c>
      <c r="Q448" s="197">
        <v>0</v>
      </c>
      <c r="R448" s="197">
        <f>Q448*H448</f>
        <v>0</v>
      </c>
      <c r="S448" s="197">
        <v>0</v>
      </c>
      <c r="T448" s="198">
        <f>S448*H448</f>
        <v>0</v>
      </c>
      <c r="AR448" s="199" t="s">
        <v>147</v>
      </c>
      <c r="AT448" s="199" t="s">
        <v>142</v>
      </c>
      <c r="AU448" s="199" t="s">
        <v>85</v>
      </c>
      <c r="AY448" s="17" t="s">
        <v>140</v>
      </c>
      <c r="BE448" s="200">
        <f>IF(N448="základní",J448,0)</f>
        <v>0</v>
      </c>
      <c r="BF448" s="200">
        <f>IF(N448="snížená",J448,0)</f>
        <v>0</v>
      </c>
      <c r="BG448" s="200">
        <f>IF(N448="zákl. přenesená",J448,0)</f>
        <v>0</v>
      </c>
      <c r="BH448" s="200">
        <f>IF(N448="sníž. přenesená",J448,0)</f>
        <v>0</v>
      </c>
      <c r="BI448" s="200">
        <f>IF(N448="nulová",J448,0)</f>
        <v>0</v>
      </c>
      <c r="BJ448" s="17" t="s">
        <v>81</v>
      </c>
      <c r="BK448" s="200">
        <f>ROUND(I448*H448,2)</f>
        <v>0</v>
      </c>
      <c r="BL448" s="17" t="s">
        <v>147</v>
      </c>
      <c r="BM448" s="199" t="s">
        <v>623</v>
      </c>
    </row>
    <row r="449" spans="2:65" s="11" customFormat="1" ht="25.9" customHeight="1">
      <c r="B449" s="172"/>
      <c r="C449" s="173"/>
      <c r="D449" s="174" t="s">
        <v>75</v>
      </c>
      <c r="E449" s="175" t="s">
        <v>624</v>
      </c>
      <c r="F449" s="175" t="s">
        <v>625</v>
      </c>
      <c r="G449" s="173"/>
      <c r="H449" s="173"/>
      <c r="I449" s="176"/>
      <c r="J449" s="177">
        <f>BK449</f>
        <v>0</v>
      </c>
      <c r="K449" s="173"/>
      <c r="L449" s="178"/>
      <c r="M449" s="179"/>
      <c r="N449" s="180"/>
      <c r="O449" s="180"/>
      <c r="P449" s="181">
        <f>P450+P457+P467+P478+P499+P503+P512+P517</f>
        <v>0</v>
      </c>
      <c r="Q449" s="180"/>
      <c r="R449" s="181">
        <f>R450+R457+R467+R478+R499+R503+R512+R517</f>
        <v>1.1900058200000001</v>
      </c>
      <c r="S449" s="180"/>
      <c r="T449" s="182">
        <f>T450+T457+T467+T478+T499+T503+T512+T517</f>
        <v>2.6082000000000001E-2</v>
      </c>
      <c r="AR449" s="183" t="s">
        <v>85</v>
      </c>
      <c r="AT449" s="184" t="s">
        <v>75</v>
      </c>
      <c r="AU449" s="184" t="s">
        <v>76</v>
      </c>
      <c r="AY449" s="183" t="s">
        <v>140</v>
      </c>
      <c r="BK449" s="185">
        <f>BK450+BK457+BK467+BK478+BK499+BK503+BK512+BK517</f>
        <v>0</v>
      </c>
    </row>
    <row r="450" spans="2:65" s="11" customFormat="1" ht="22.9" customHeight="1">
      <c r="B450" s="172"/>
      <c r="C450" s="173"/>
      <c r="D450" s="174" t="s">
        <v>75</v>
      </c>
      <c r="E450" s="186" t="s">
        <v>626</v>
      </c>
      <c r="F450" s="186" t="s">
        <v>627</v>
      </c>
      <c r="G450" s="173"/>
      <c r="H450" s="173"/>
      <c r="I450" s="176"/>
      <c r="J450" s="187">
        <f>BK450</f>
        <v>0</v>
      </c>
      <c r="K450" s="173"/>
      <c r="L450" s="178"/>
      <c r="M450" s="179"/>
      <c r="N450" s="180"/>
      <c r="O450" s="180"/>
      <c r="P450" s="181">
        <f>SUM(P451:P456)</f>
        <v>0</v>
      </c>
      <c r="Q450" s="180"/>
      <c r="R450" s="181">
        <f>SUM(R451:R456)</f>
        <v>5.1153499999999998E-2</v>
      </c>
      <c r="S450" s="180"/>
      <c r="T450" s="182">
        <f>SUM(T451:T456)</f>
        <v>0</v>
      </c>
      <c r="AR450" s="183" t="s">
        <v>85</v>
      </c>
      <c r="AT450" s="184" t="s">
        <v>75</v>
      </c>
      <c r="AU450" s="184" t="s">
        <v>81</v>
      </c>
      <c r="AY450" s="183" t="s">
        <v>140</v>
      </c>
      <c r="BK450" s="185">
        <f>SUM(BK451:BK456)</f>
        <v>0</v>
      </c>
    </row>
    <row r="451" spans="2:65" s="1" customFormat="1" ht="24" customHeight="1">
      <c r="B451" s="34"/>
      <c r="C451" s="188" t="s">
        <v>628</v>
      </c>
      <c r="D451" s="188" t="s">
        <v>142</v>
      </c>
      <c r="E451" s="189" t="s">
        <v>629</v>
      </c>
      <c r="F451" s="190" t="s">
        <v>630</v>
      </c>
      <c r="G451" s="191" t="s">
        <v>145</v>
      </c>
      <c r="H451" s="192">
        <v>19.725000000000001</v>
      </c>
      <c r="I451" s="193"/>
      <c r="J451" s="194">
        <f>ROUND(I451*H451,2)</f>
        <v>0</v>
      </c>
      <c r="K451" s="190" t="s">
        <v>146</v>
      </c>
      <c r="L451" s="38"/>
      <c r="M451" s="195" t="s">
        <v>1</v>
      </c>
      <c r="N451" s="196" t="s">
        <v>41</v>
      </c>
      <c r="O451" s="66"/>
      <c r="P451" s="197">
        <f>O451*H451</f>
        <v>0</v>
      </c>
      <c r="Q451" s="197">
        <v>2.4199999999999998E-3</v>
      </c>
      <c r="R451" s="197">
        <f>Q451*H451</f>
        <v>4.7734499999999999E-2</v>
      </c>
      <c r="S451" s="197">
        <v>0</v>
      </c>
      <c r="T451" s="198">
        <f>S451*H451</f>
        <v>0</v>
      </c>
      <c r="AR451" s="199" t="s">
        <v>228</v>
      </c>
      <c r="AT451" s="199" t="s">
        <v>142</v>
      </c>
      <c r="AU451" s="199" t="s">
        <v>85</v>
      </c>
      <c r="AY451" s="17" t="s">
        <v>140</v>
      </c>
      <c r="BE451" s="200">
        <f>IF(N451="základní",J451,0)</f>
        <v>0</v>
      </c>
      <c r="BF451" s="200">
        <f>IF(N451="snížená",J451,0)</f>
        <v>0</v>
      </c>
      <c r="BG451" s="200">
        <f>IF(N451="zákl. přenesená",J451,0)</f>
        <v>0</v>
      </c>
      <c r="BH451" s="200">
        <f>IF(N451="sníž. přenesená",J451,0)</f>
        <v>0</v>
      </c>
      <c r="BI451" s="200">
        <f>IF(N451="nulová",J451,0)</f>
        <v>0</v>
      </c>
      <c r="BJ451" s="17" t="s">
        <v>81</v>
      </c>
      <c r="BK451" s="200">
        <f>ROUND(I451*H451,2)</f>
        <v>0</v>
      </c>
      <c r="BL451" s="17" t="s">
        <v>228</v>
      </c>
      <c r="BM451" s="199" t="s">
        <v>631</v>
      </c>
    </row>
    <row r="452" spans="2:65" s="12" customFormat="1" ht="11.25">
      <c r="B452" s="201"/>
      <c r="C452" s="202"/>
      <c r="D452" s="203" t="s">
        <v>149</v>
      </c>
      <c r="E452" s="204" t="s">
        <v>1</v>
      </c>
      <c r="F452" s="205" t="s">
        <v>632</v>
      </c>
      <c r="G452" s="202"/>
      <c r="H452" s="204" t="s">
        <v>1</v>
      </c>
      <c r="I452" s="206"/>
      <c r="J452" s="202"/>
      <c r="K452" s="202"/>
      <c r="L452" s="207"/>
      <c r="M452" s="208"/>
      <c r="N452" s="209"/>
      <c r="O452" s="209"/>
      <c r="P452" s="209"/>
      <c r="Q452" s="209"/>
      <c r="R452" s="209"/>
      <c r="S452" s="209"/>
      <c r="T452" s="210"/>
      <c r="AT452" s="211" t="s">
        <v>149</v>
      </c>
      <c r="AU452" s="211" t="s">
        <v>85</v>
      </c>
      <c r="AV452" s="12" t="s">
        <v>81</v>
      </c>
      <c r="AW452" s="12" t="s">
        <v>32</v>
      </c>
      <c r="AX452" s="12" t="s">
        <v>76</v>
      </c>
      <c r="AY452" s="211" t="s">
        <v>140</v>
      </c>
    </row>
    <row r="453" spans="2:65" s="13" customFormat="1" ht="11.25">
      <c r="B453" s="212"/>
      <c r="C453" s="213"/>
      <c r="D453" s="203" t="s">
        <v>149</v>
      </c>
      <c r="E453" s="214" t="s">
        <v>1</v>
      </c>
      <c r="F453" s="215" t="s">
        <v>633</v>
      </c>
      <c r="G453" s="213"/>
      <c r="H453" s="216">
        <v>19.725000000000001</v>
      </c>
      <c r="I453" s="217"/>
      <c r="J453" s="213"/>
      <c r="K453" s="213"/>
      <c r="L453" s="218"/>
      <c r="M453" s="219"/>
      <c r="N453" s="220"/>
      <c r="O453" s="220"/>
      <c r="P453" s="220"/>
      <c r="Q453" s="220"/>
      <c r="R453" s="220"/>
      <c r="S453" s="220"/>
      <c r="T453" s="221"/>
      <c r="AT453" s="222" t="s">
        <v>149</v>
      </c>
      <c r="AU453" s="222" t="s">
        <v>85</v>
      </c>
      <c r="AV453" s="13" t="s">
        <v>85</v>
      </c>
      <c r="AW453" s="13" t="s">
        <v>32</v>
      </c>
      <c r="AX453" s="13" t="s">
        <v>81</v>
      </c>
      <c r="AY453" s="222" t="s">
        <v>140</v>
      </c>
    </row>
    <row r="454" spans="2:65" s="1" customFormat="1" ht="24" customHeight="1">
      <c r="B454" s="34"/>
      <c r="C454" s="188" t="s">
        <v>634</v>
      </c>
      <c r="D454" s="188" t="s">
        <v>142</v>
      </c>
      <c r="E454" s="189" t="s">
        <v>635</v>
      </c>
      <c r="F454" s="190" t="s">
        <v>636</v>
      </c>
      <c r="G454" s="191" t="s">
        <v>176</v>
      </c>
      <c r="H454" s="192">
        <v>13.15</v>
      </c>
      <c r="I454" s="193"/>
      <c r="J454" s="194">
        <f>ROUND(I454*H454,2)</f>
        <v>0</v>
      </c>
      <c r="K454" s="190" t="s">
        <v>146</v>
      </c>
      <c r="L454" s="38"/>
      <c r="M454" s="195" t="s">
        <v>1</v>
      </c>
      <c r="N454" s="196" t="s">
        <v>41</v>
      </c>
      <c r="O454" s="66"/>
      <c r="P454" s="197">
        <f>O454*H454</f>
        <v>0</v>
      </c>
      <c r="Q454" s="197">
        <v>2.5999999999999998E-4</v>
      </c>
      <c r="R454" s="197">
        <f>Q454*H454</f>
        <v>3.4189999999999997E-3</v>
      </c>
      <c r="S454" s="197">
        <v>0</v>
      </c>
      <c r="T454" s="198">
        <f>S454*H454</f>
        <v>0</v>
      </c>
      <c r="AR454" s="199" t="s">
        <v>228</v>
      </c>
      <c r="AT454" s="199" t="s">
        <v>142</v>
      </c>
      <c r="AU454" s="199" t="s">
        <v>85</v>
      </c>
      <c r="AY454" s="17" t="s">
        <v>140</v>
      </c>
      <c r="BE454" s="200">
        <f>IF(N454="základní",J454,0)</f>
        <v>0</v>
      </c>
      <c r="BF454" s="200">
        <f>IF(N454="snížená",J454,0)</f>
        <v>0</v>
      </c>
      <c r="BG454" s="200">
        <f>IF(N454="zákl. přenesená",J454,0)</f>
        <v>0</v>
      </c>
      <c r="BH454" s="200">
        <f>IF(N454="sníž. přenesená",J454,0)</f>
        <v>0</v>
      </c>
      <c r="BI454" s="200">
        <f>IF(N454="nulová",J454,0)</f>
        <v>0</v>
      </c>
      <c r="BJ454" s="17" t="s">
        <v>81</v>
      </c>
      <c r="BK454" s="200">
        <f>ROUND(I454*H454,2)</f>
        <v>0</v>
      </c>
      <c r="BL454" s="17" t="s">
        <v>228</v>
      </c>
      <c r="BM454" s="199" t="s">
        <v>637</v>
      </c>
    </row>
    <row r="455" spans="2:65" s="12" customFormat="1" ht="11.25">
      <c r="B455" s="201"/>
      <c r="C455" s="202"/>
      <c r="D455" s="203" t="s">
        <v>149</v>
      </c>
      <c r="E455" s="204" t="s">
        <v>1</v>
      </c>
      <c r="F455" s="205" t="s">
        <v>632</v>
      </c>
      <c r="G455" s="202"/>
      <c r="H455" s="204" t="s">
        <v>1</v>
      </c>
      <c r="I455" s="206"/>
      <c r="J455" s="202"/>
      <c r="K455" s="202"/>
      <c r="L455" s="207"/>
      <c r="M455" s="208"/>
      <c r="N455" s="209"/>
      <c r="O455" s="209"/>
      <c r="P455" s="209"/>
      <c r="Q455" s="209"/>
      <c r="R455" s="209"/>
      <c r="S455" s="209"/>
      <c r="T455" s="210"/>
      <c r="AT455" s="211" t="s">
        <v>149</v>
      </c>
      <c r="AU455" s="211" t="s">
        <v>85</v>
      </c>
      <c r="AV455" s="12" t="s">
        <v>81</v>
      </c>
      <c r="AW455" s="12" t="s">
        <v>32</v>
      </c>
      <c r="AX455" s="12" t="s">
        <v>76</v>
      </c>
      <c r="AY455" s="211" t="s">
        <v>140</v>
      </c>
    </row>
    <row r="456" spans="2:65" s="13" customFormat="1" ht="11.25">
      <c r="B456" s="212"/>
      <c r="C456" s="213"/>
      <c r="D456" s="203" t="s">
        <v>149</v>
      </c>
      <c r="E456" s="214" t="s">
        <v>1</v>
      </c>
      <c r="F456" s="215" t="s">
        <v>638</v>
      </c>
      <c r="G456" s="213"/>
      <c r="H456" s="216">
        <v>13.15</v>
      </c>
      <c r="I456" s="217"/>
      <c r="J456" s="213"/>
      <c r="K456" s="213"/>
      <c r="L456" s="218"/>
      <c r="M456" s="219"/>
      <c r="N456" s="220"/>
      <c r="O456" s="220"/>
      <c r="P456" s="220"/>
      <c r="Q456" s="220"/>
      <c r="R456" s="220"/>
      <c r="S456" s="220"/>
      <c r="T456" s="221"/>
      <c r="AT456" s="222" t="s">
        <v>149</v>
      </c>
      <c r="AU456" s="222" t="s">
        <v>85</v>
      </c>
      <c r="AV456" s="13" t="s">
        <v>85</v>
      </c>
      <c r="AW456" s="13" t="s">
        <v>32</v>
      </c>
      <c r="AX456" s="13" t="s">
        <v>81</v>
      </c>
      <c r="AY456" s="222" t="s">
        <v>140</v>
      </c>
    </row>
    <row r="457" spans="2:65" s="11" customFormat="1" ht="22.9" customHeight="1">
      <c r="B457" s="172"/>
      <c r="C457" s="173"/>
      <c r="D457" s="174" t="s">
        <v>75</v>
      </c>
      <c r="E457" s="186" t="s">
        <v>639</v>
      </c>
      <c r="F457" s="186" t="s">
        <v>640</v>
      </c>
      <c r="G457" s="173"/>
      <c r="H457" s="173"/>
      <c r="I457" s="176"/>
      <c r="J457" s="187">
        <f>BK457</f>
        <v>0</v>
      </c>
      <c r="K457" s="173"/>
      <c r="L457" s="178"/>
      <c r="M457" s="179"/>
      <c r="N457" s="180"/>
      <c r="O457" s="180"/>
      <c r="P457" s="181">
        <f>SUM(P458:P466)</f>
        <v>0</v>
      </c>
      <c r="Q457" s="180"/>
      <c r="R457" s="181">
        <f>SUM(R458:R466)</f>
        <v>4.2000000000000006E-3</v>
      </c>
      <c r="S457" s="180"/>
      <c r="T457" s="182">
        <f>SUM(T458:T466)</f>
        <v>0</v>
      </c>
      <c r="AR457" s="183" t="s">
        <v>85</v>
      </c>
      <c r="AT457" s="184" t="s">
        <v>75</v>
      </c>
      <c r="AU457" s="184" t="s">
        <v>81</v>
      </c>
      <c r="AY457" s="183" t="s">
        <v>140</v>
      </c>
      <c r="BK457" s="185">
        <f>SUM(BK458:BK466)</f>
        <v>0</v>
      </c>
    </row>
    <row r="458" spans="2:65" s="1" customFormat="1" ht="16.5" customHeight="1">
      <c r="B458" s="34"/>
      <c r="C458" s="188" t="s">
        <v>641</v>
      </c>
      <c r="D458" s="188" t="s">
        <v>142</v>
      </c>
      <c r="E458" s="189" t="s">
        <v>642</v>
      </c>
      <c r="F458" s="190" t="s">
        <v>643</v>
      </c>
      <c r="G458" s="191" t="s">
        <v>176</v>
      </c>
      <c r="H458" s="192">
        <v>2.5</v>
      </c>
      <c r="I458" s="193"/>
      <c r="J458" s="194">
        <f>ROUND(I458*H458,2)</f>
        <v>0</v>
      </c>
      <c r="K458" s="190" t="s">
        <v>146</v>
      </c>
      <c r="L458" s="38"/>
      <c r="M458" s="195" t="s">
        <v>1</v>
      </c>
      <c r="N458" s="196" t="s">
        <v>41</v>
      </c>
      <c r="O458" s="66"/>
      <c r="P458" s="197">
        <f>O458*H458</f>
        <v>0</v>
      </c>
      <c r="Q458" s="197">
        <v>3.6000000000000002E-4</v>
      </c>
      <c r="R458" s="197">
        <f>Q458*H458</f>
        <v>9.0000000000000008E-4</v>
      </c>
      <c r="S458" s="197">
        <v>0</v>
      </c>
      <c r="T458" s="198">
        <f>S458*H458</f>
        <v>0</v>
      </c>
      <c r="AR458" s="199" t="s">
        <v>228</v>
      </c>
      <c r="AT458" s="199" t="s">
        <v>142</v>
      </c>
      <c r="AU458" s="199" t="s">
        <v>85</v>
      </c>
      <c r="AY458" s="17" t="s">
        <v>140</v>
      </c>
      <c r="BE458" s="200">
        <f>IF(N458="základní",J458,0)</f>
        <v>0</v>
      </c>
      <c r="BF458" s="200">
        <f>IF(N458="snížená",J458,0)</f>
        <v>0</v>
      </c>
      <c r="BG458" s="200">
        <f>IF(N458="zákl. přenesená",J458,0)</f>
        <v>0</v>
      </c>
      <c r="BH458" s="200">
        <f>IF(N458="sníž. přenesená",J458,0)</f>
        <v>0</v>
      </c>
      <c r="BI458" s="200">
        <f>IF(N458="nulová",J458,0)</f>
        <v>0</v>
      </c>
      <c r="BJ458" s="17" t="s">
        <v>81</v>
      </c>
      <c r="BK458" s="200">
        <f>ROUND(I458*H458,2)</f>
        <v>0</v>
      </c>
      <c r="BL458" s="17" t="s">
        <v>228</v>
      </c>
      <c r="BM458" s="199" t="s">
        <v>644</v>
      </c>
    </row>
    <row r="459" spans="2:65" s="12" customFormat="1" ht="11.25">
      <c r="B459" s="201"/>
      <c r="C459" s="202"/>
      <c r="D459" s="203" t="s">
        <v>149</v>
      </c>
      <c r="E459" s="204" t="s">
        <v>1</v>
      </c>
      <c r="F459" s="205" t="s">
        <v>645</v>
      </c>
      <c r="G459" s="202"/>
      <c r="H459" s="204" t="s">
        <v>1</v>
      </c>
      <c r="I459" s="206"/>
      <c r="J459" s="202"/>
      <c r="K459" s="202"/>
      <c r="L459" s="207"/>
      <c r="M459" s="208"/>
      <c r="N459" s="209"/>
      <c r="O459" s="209"/>
      <c r="P459" s="209"/>
      <c r="Q459" s="209"/>
      <c r="R459" s="209"/>
      <c r="S459" s="209"/>
      <c r="T459" s="210"/>
      <c r="AT459" s="211" t="s">
        <v>149</v>
      </c>
      <c r="AU459" s="211" t="s">
        <v>85</v>
      </c>
      <c r="AV459" s="12" t="s">
        <v>81</v>
      </c>
      <c r="AW459" s="12" t="s">
        <v>32</v>
      </c>
      <c r="AX459" s="12" t="s">
        <v>76</v>
      </c>
      <c r="AY459" s="211" t="s">
        <v>140</v>
      </c>
    </row>
    <row r="460" spans="2:65" s="13" customFormat="1" ht="11.25">
      <c r="B460" s="212"/>
      <c r="C460" s="213"/>
      <c r="D460" s="203" t="s">
        <v>149</v>
      </c>
      <c r="E460" s="214" t="s">
        <v>1</v>
      </c>
      <c r="F460" s="215" t="s">
        <v>646</v>
      </c>
      <c r="G460" s="213"/>
      <c r="H460" s="216">
        <v>2.5</v>
      </c>
      <c r="I460" s="217"/>
      <c r="J460" s="213"/>
      <c r="K460" s="213"/>
      <c r="L460" s="218"/>
      <c r="M460" s="219"/>
      <c r="N460" s="220"/>
      <c r="O460" s="220"/>
      <c r="P460" s="220"/>
      <c r="Q460" s="220"/>
      <c r="R460" s="220"/>
      <c r="S460" s="220"/>
      <c r="T460" s="221"/>
      <c r="AT460" s="222" t="s">
        <v>149</v>
      </c>
      <c r="AU460" s="222" t="s">
        <v>85</v>
      </c>
      <c r="AV460" s="13" t="s">
        <v>85</v>
      </c>
      <c r="AW460" s="13" t="s">
        <v>32</v>
      </c>
      <c r="AX460" s="13" t="s">
        <v>81</v>
      </c>
      <c r="AY460" s="222" t="s">
        <v>140</v>
      </c>
    </row>
    <row r="461" spans="2:65" s="1" customFormat="1" ht="24" customHeight="1">
      <c r="B461" s="34"/>
      <c r="C461" s="188" t="s">
        <v>647</v>
      </c>
      <c r="D461" s="188" t="s">
        <v>142</v>
      </c>
      <c r="E461" s="189" t="s">
        <v>648</v>
      </c>
      <c r="F461" s="190" t="s">
        <v>649</v>
      </c>
      <c r="G461" s="191" t="s">
        <v>347</v>
      </c>
      <c r="H461" s="192">
        <v>1</v>
      </c>
      <c r="I461" s="193"/>
      <c r="J461" s="194">
        <f>ROUND(I461*H461,2)</f>
        <v>0</v>
      </c>
      <c r="K461" s="190" t="s">
        <v>146</v>
      </c>
      <c r="L461" s="38"/>
      <c r="M461" s="195" t="s">
        <v>1</v>
      </c>
      <c r="N461" s="196" t="s">
        <v>41</v>
      </c>
      <c r="O461" s="66"/>
      <c r="P461" s="197">
        <f>O461*H461</f>
        <v>0</v>
      </c>
      <c r="Q461" s="197">
        <v>1.1000000000000001E-3</v>
      </c>
      <c r="R461" s="197">
        <f>Q461*H461</f>
        <v>1.1000000000000001E-3</v>
      </c>
      <c r="S461" s="197">
        <v>0</v>
      </c>
      <c r="T461" s="198">
        <f>S461*H461</f>
        <v>0</v>
      </c>
      <c r="AR461" s="199" t="s">
        <v>228</v>
      </c>
      <c r="AT461" s="199" t="s">
        <v>142</v>
      </c>
      <c r="AU461" s="199" t="s">
        <v>85</v>
      </c>
      <c r="AY461" s="17" t="s">
        <v>140</v>
      </c>
      <c r="BE461" s="200">
        <f>IF(N461="základní",J461,0)</f>
        <v>0</v>
      </c>
      <c r="BF461" s="200">
        <f>IF(N461="snížená",J461,0)</f>
        <v>0</v>
      </c>
      <c r="BG461" s="200">
        <f>IF(N461="zákl. přenesená",J461,0)</f>
        <v>0</v>
      </c>
      <c r="BH461" s="200">
        <f>IF(N461="sníž. přenesená",J461,0)</f>
        <v>0</v>
      </c>
      <c r="BI461" s="200">
        <f>IF(N461="nulová",J461,0)</f>
        <v>0</v>
      </c>
      <c r="BJ461" s="17" t="s">
        <v>81</v>
      </c>
      <c r="BK461" s="200">
        <f>ROUND(I461*H461,2)</f>
        <v>0</v>
      </c>
      <c r="BL461" s="17" t="s">
        <v>228</v>
      </c>
      <c r="BM461" s="199" t="s">
        <v>650</v>
      </c>
    </row>
    <row r="462" spans="2:65" s="12" customFormat="1" ht="11.25">
      <c r="B462" s="201"/>
      <c r="C462" s="202"/>
      <c r="D462" s="203" t="s">
        <v>149</v>
      </c>
      <c r="E462" s="204" t="s">
        <v>1</v>
      </c>
      <c r="F462" s="205" t="s">
        <v>456</v>
      </c>
      <c r="G462" s="202"/>
      <c r="H462" s="204" t="s">
        <v>1</v>
      </c>
      <c r="I462" s="206"/>
      <c r="J462" s="202"/>
      <c r="K462" s="202"/>
      <c r="L462" s="207"/>
      <c r="M462" s="208"/>
      <c r="N462" s="209"/>
      <c r="O462" s="209"/>
      <c r="P462" s="209"/>
      <c r="Q462" s="209"/>
      <c r="R462" s="209"/>
      <c r="S462" s="209"/>
      <c r="T462" s="210"/>
      <c r="AT462" s="211" t="s">
        <v>149</v>
      </c>
      <c r="AU462" s="211" t="s">
        <v>85</v>
      </c>
      <c r="AV462" s="12" t="s">
        <v>81</v>
      </c>
      <c r="AW462" s="12" t="s">
        <v>32</v>
      </c>
      <c r="AX462" s="12" t="s">
        <v>76</v>
      </c>
      <c r="AY462" s="211" t="s">
        <v>140</v>
      </c>
    </row>
    <row r="463" spans="2:65" s="13" customFormat="1" ht="11.25">
      <c r="B463" s="212"/>
      <c r="C463" s="213"/>
      <c r="D463" s="203" t="s">
        <v>149</v>
      </c>
      <c r="E463" s="214" t="s">
        <v>1</v>
      </c>
      <c r="F463" s="215" t="s">
        <v>81</v>
      </c>
      <c r="G463" s="213"/>
      <c r="H463" s="216">
        <v>1</v>
      </c>
      <c r="I463" s="217"/>
      <c r="J463" s="213"/>
      <c r="K463" s="213"/>
      <c r="L463" s="218"/>
      <c r="M463" s="219"/>
      <c r="N463" s="220"/>
      <c r="O463" s="220"/>
      <c r="P463" s="220"/>
      <c r="Q463" s="220"/>
      <c r="R463" s="220"/>
      <c r="S463" s="220"/>
      <c r="T463" s="221"/>
      <c r="AT463" s="222" t="s">
        <v>149</v>
      </c>
      <c r="AU463" s="222" t="s">
        <v>85</v>
      </c>
      <c r="AV463" s="13" t="s">
        <v>85</v>
      </c>
      <c r="AW463" s="13" t="s">
        <v>32</v>
      </c>
      <c r="AX463" s="13" t="s">
        <v>81</v>
      </c>
      <c r="AY463" s="222" t="s">
        <v>140</v>
      </c>
    </row>
    <row r="464" spans="2:65" s="1" customFormat="1" ht="24" customHeight="1">
      <c r="B464" s="34"/>
      <c r="C464" s="188" t="s">
        <v>651</v>
      </c>
      <c r="D464" s="188" t="s">
        <v>142</v>
      </c>
      <c r="E464" s="189" t="s">
        <v>652</v>
      </c>
      <c r="F464" s="190" t="s">
        <v>653</v>
      </c>
      <c r="G464" s="191" t="s">
        <v>347</v>
      </c>
      <c r="H464" s="192">
        <v>2</v>
      </c>
      <c r="I464" s="193"/>
      <c r="J464" s="194">
        <f>ROUND(I464*H464,2)</f>
        <v>0</v>
      </c>
      <c r="K464" s="190" t="s">
        <v>146</v>
      </c>
      <c r="L464" s="38"/>
      <c r="M464" s="195" t="s">
        <v>1</v>
      </c>
      <c r="N464" s="196" t="s">
        <v>41</v>
      </c>
      <c r="O464" s="66"/>
      <c r="P464" s="197">
        <f>O464*H464</f>
        <v>0</v>
      </c>
      <c r="Q464" s="197">
        <v>1.1000000000000001E-3</v>
      </c>
      <c r="R464" s="197">
        <f>Q464*H464</f>
        <v>2.2000000000000001E-3</v>
      </c>
      <c r="S464" s="197">
        <v>0</v>
      </c>
      <c r="T464" s="198">
        <f>S464*H464</f>
        <v>0</v>
      </c>
      <c r="AR464" s="199" t="s">
        <v>228</v>
      </c>
      <c r="AT464" s="199" t="s">
        <v>142</v>
      </c>
      <c r="AU464" s="199" t="s">
        <v>85</v>
      </c>
      <c r="AY464" s="17" t="s">
        <v>140</v>
      </c>
      <c r="BE464" s="200">
        <f>IF(N464="základní",J464,0)</f>
        <v>0</v>
      </c>
      <c r="BF464" s="200">
        <f>IF(N464="snížená",J464,0)</f>
        <v>0</v>
      </c>
      <c r="BG464" s="200">
        <f>IF(N464="zákl. přenesená",J464,0)</f>
        <v>0</v>
      </c>
      <c r="BH464" s="200">
        <f>IF(N464="sníž. přenesená",J464,0)</f>
        <v>0</v>
      </c>
      <c r="BI464" s="200">
        <f>IF(N464="nulová",J464,0)</f>
        <v>0</v>
      </c>
      <c r="BJ464" s="17" t="s">
        <v>81</v>
      </c>
      <c r="BK464" s="200">
        <f>ROUND(I464*H464,2)</f>
        <v>0</v>
      </c>
      <c r="BL464" s="17" t="s">
        <v>228</v>
      </c>
      <c r="BM464" s="199" t="s">
        <v>654</v>
      </c>
    </row>
    <row r="465" spans="2:65" s="12" customFormat="1" ht="11.25">
      <c r="B465" s="201"/>
      <c r="C465" s="202"/>
      <c r="D465" s="203" t="s">
        <v>149</v>
      </c>
      <c r="E465" s="204" t="s">
        <v>1</v>
      </c>
      <c r="F465" s="205" t="s">
        <v>456</v>
      </c>
      <c r="G465" s="202"/>
      <c r="H465" s="204" t="s">
        <v>1</v>
      </c>
      <c r="I465" s="206"/>
      <c r="J465" s="202"/>
      <c r="K465" s="202"/>
      <c r="L465" s="207"/>
      <c r="M465" s="208"/>
      <c r="N465" s="209"/>
      <c r="O465" s="209"/>
      <c r="P465" s="209"/>
      <c r="Q465" s="209"/>
      <c r="R465" s="209"/>
      <c r="S465" s="209"/>
      <c r="T465" s="210"/>
      <c r="AT465" s="211" t="s">
        <v>149</v>
      </c>
      <c r="AU465" s="211" t="s">
        <v>85</v>
      </c>
      <c r="AV465" s="12" t="s">
        <v>81</v>
      </c>
      <c r="AW465" s="12" t="s">
        <v>32</v>
      </c>
      <c r="AX465" s="12" t="s">
        <v>76</v>
      </c>
      <c r="AY465" s="211" t="s">
        <v>140</v>
      </c>
    </row>
    <row r="466" spans="2:65" s="13" customFormat="1" ht="11.25">
      <c r="B466" s="212"/>
      <c r="C466" s="213"/>
      <c r="D466" s="203" t="s">
        <v>149</v>
      </c>
      <c r="E466" s="214" t="s">
        <v>1</v>
      </c>
      <c r="F466" s="215" t="s">
        <v>85</v>
      </c>
      <c r="G466" s="213"/>
      <c r="H466" s="216">
        <v>2</v>
      </c>
      <c r="I466" s="217"/>
      <c r="J466" s="213"/>
      <c r="K466" s="213"/>
      <c r="L466" s="218"/>
      <c r="M466" s="219"/>
      <c r="N466" s="220"/>
      <c r="O466" s="220"/>
      <c r="P466" s="220"/>
      <c r="Q466" s="220"/>
      <c r="R466" s="220"/>
      <c r="S466" s="220"/>
      <c r="T466" s="221"/>
      <c r="AT466" s="222" t="s">
        <v>149</v>
      </c>
      <c r="AU466" s="222" t="s">
        <v>85</v>
      </c>
      <c r="AV466" s="13" t="s">
        <v>85</v>
      </c>
      <c r="AW466" s="13" t="s">
        <v>32</v>
      </c>
      <c r="AX466" s="13" t="s">
        <v>81</v>
      </c>
      <c r="AY466" s="222" t="s">
        <v>140</v>
      </c>
    </row>
    <row r="467" spans="2:65" s="11" customFormat="1" ht="22.9" customHeight="1">
      <c r="B467" s="172"/>
      <c r="C467" s="173"/>
      <c r="D467" s="174" t="s">
        <v>75</v>
      </c>
      <c r="E467" s="186" t="s">
        <v>655</v>
      </c>
      <c r="F467" s="186" t="s">
        <v>656</v>
      </c>
      <c r="G467" s="173"/>
      <c r="H467" s="173"/>
      <c r="I467" s="176"/>
      <c r="J467" s="187">
        <f>BK467</f>
        <v>0</v>
      </c>
      <c r="K467" s="173"/>
      <c r="L467" s="178"/>
      <c r="M467" s="179"/>
      <c r="N467" s="180"/>
      <c r="O467" s="180"/>
      <c r="P467" s="181">
        <f>SUM(P468:P477)</f>
        <v>0</v>
      </c>
      <c r="Q467" s="180"/>
      <c r="R467" s="181">
        <f>SUM(R468:R477)</f>
        <v>7.28E-3</v>
      </c>
      <c r="S467" s="180"/>
      <c r="T467" s="182">
        <f>SUM(T468:T477)</f>
        <v>2.6082000000000001E-2</v>
      </c>
      <c r="AR467" s="183" t="s">
        <v>85</v>
      </c>
      <c r="AT467" s="184" t="s">
        <v>75</v>
      </c>
      <c r="AU467" s="184" t="s">
        <v>81</v>
      </c>
      <c r="AY467" s="183" t="s">
        <v>140</v>
      </c>
      <c r="BK467" s="185">
        <f>SUM(BK468:BK477)</f>
        <v>0</v>
      </c>
    </row>
    <row r="468" spans="2:65" s="1" customFormat="1" ht="16.5" customHeight="1">
      <c r="B468" s="34"/>
      <c r="C468" s="188" t="s">
        <v>657</v>
      </c>
      <c r="D468" s="188" t="s">
        <v>142</v>
      </c>
      <c r="E468" s="189" t="s">
        <v>658</v>
      </c>
      <c r="F468" s="190" t="s">
        <v>659</v>
      </c>
      <c r="G468" s="191" t="s">
        <v>176</v>
      </c>
      <c r="H468" s="192">
        <v>3.97</v>
      </c>
      <c r="I468" s="193"/>
      <c r="J468" s="194">
        <f>ROUND(I468*H468,2)</f>
        <v>0</v>
      </c>
      <c r="K468" s="190" t="s">
        <v>146</v>
      </c>
      <c r="L468" s="38"/>
      <c r="M468" s="195" t="s">
        <v>1</v>
      </c>
      <c r="N468" s="196" t="s">
        <v>41</v>
      </c>
      <c r="O468" s="66"/>
      <c r="P468" s="197">
        <f>O468*H468</f>
        <v>0</v>
      </c>
      <c r="Q468" s="197">
        <v>0</v>
      </c>
      <c r="R468" s="197">
        <f>Q468*H468</f>
        <v>0</v>
      </c>
      <c r="S468" s="197">
        <v>2.5999999999999999E-3</v>
      </c>
      <c r="T468" s="198">
        <f>S468*H468</f>
        <v>1.0322E-2</v>
      </c>
      <c r="AR468" s="199" t="s">
        <v>228</v>
      </c>
      <c r="AT468" s="199" t="s">
        <v>142</v>
      </c>
      <c r="AU468" s="199" t="s">
        <v>85</v>
      </c>
      <c r="AY468" s="17" t="s">
        <v>140</v>
      </c>
      <c r="BE468" s="200">
        <f>IF(N468="základní",J468,0)</f>
        <v>0</v>
      </c>
      <c r="BF468" s="200">
        <f>IF(N468="snížená",J468,0)</f>
        <v>0</v>
      </c>
      <c r="BG468" s="200">
        <f>IF(N468="zákl. přenesená",J468,0)</f>
        <v>0</v>
      </c>
      <c r="BH468" s="200">
        <f>IF(N468="sníž. přenesená",J468,0)</f>
        <v>0</v>
      </c>
      <c r="BI468" s="200">
        <f>IF(N468="nulová",J468,0)</f>
        <v>0</v>
      </c>
      <c r="BJ468" s="17" t="s">
        <v>81</v>
      </c>
      <c r="BK468" s="200">
        <f>ROUND(I468*H468,2)</f>
        <v>0</v>
      </c>
      <c r="BL468" s="17" t="s">
        <v>228</v>
      </c>
      <c r="BM468" s="199" t="s">
        <v>660</v>
      </c>
    </row>
    <row r="469" spans="2:65" s="12" customFormat="1" ht="11.25">
      <c r="B469" s="201"/>
      <c r="C469" s="202"/>
      <c r="D469" s="203" t="s">
        <v>149</v>
      </c>
      <c r="E469" s="204" t="s">
        <v>1</v>
      </c>
      <c r="F469" s="205" t="s">
        <v>661</v>
      </c>
      <c r="G469" s="202"/>
      <c r="H469" s="204" t="s">
        <v>1</v>
      </c>
      <c r="I469" s="206"/>
      <c r="J469" s="202"/>
      <c r="K469" s="202"/>
      <c r="L469" s="207"/>
      <c r="M469" s="208"/>
      <c r="N469" s="209"/>
      <c r="O469" s="209"/>
      <c r="P469" s="209"/>
      <c r="Q469" s="209"/>
      <c r="R469" s="209"/>
      <c r="S469" s="209"/>
      <c r="T469" s="210"/>
      <c r="AT469" s="211" t="s">
        <v>149</v>
      </c>
      <c r="AU469" s="211" t="s">
        <v>85</v>
      </c>
      <c r="AV469" s="12" t="s">
        <v>81</v>
      </c>
      <c r="AW469" s="12" t="s">
        <v>32</v>
      </c>
      <c r="AX469" s="12" t="s">
        <v>76</v>
      </c>
      <c r="AY469" s="211" t="s">
        <v>140</v>
      </c>
    </row>
    <row r="470" spans="2:65" s="13" customFormat="1" ht="11.25">
      <c r="B470" s="212"/>
      <c r="C470" s="213"/>
      <c r="D470" s="203" t="s">
        <v>149</v>
      </c>
      <c r="E470" s="214" t="s">
        <v>1</v>
      </c>
      <c r="F470" s="215" t="s">
        <v>662</v>
      </c>
      <c r="G470" s="213"/>
      <c r="H470" s="216">
        <v>3.97</v>
      </c>
      <c r="I470" s="217"/>
      <c r="J470" s="213"/>
      <c r="K470" s="213"/>
      <c r="L470" s="218"/>
      <c r="M470" s="219"/>
      <c r="N470" s="220"/>
      <c r="O470" s="220"/>
      <c r="P470" s="220"/>
      <c r="Q470" s="220"/>
      <c r="R470" s="220"/>
      <c r="S470" s="220"/>
      <c r="T470" s="221"/>
      <c r="AT470" s="222" t="s">
        <v>149</v>
      </c>
      <c r="AU470" s="222" t="s">
        <v>85</v>
      </c>
      <c r="AV470" s="13" t="s">
        <v>85</v>
      </c>
      <c r="AW470" s="13" t="s">
        <v>32</v>
      </c>
      <c r="AX470" s="13" t="s">
        <v>81</v>
      </c>
      <c r="AY470" s="222" t="s">
        <v>140</v>
      </c>
    </row>
    <row r="471" spans="2:65" s="1" customFormat="1" ht="16.5" customHeight="1">
      <c r="B471" s="34"/>
      <c r="C471" s="188" t="s">
        <v>663</v>
      </c>
      <c r="D471" s="188" t="s">
        <v>142</v>
      </c>
      <c r="E471" s="189" t="s">
        <v>664</v>
      </c>
      <c r="F471" s="190" t="s">
        <v>665</v>
      </c>
      <c r="G471" s="191" t="s">
        <v>176</v>
      </c>
      <c r="H471" s="192">
        <v>4</v>
      </c>
      <c r="I471" s="193"/>
      <c r="J471" s="194">
        <f>ROUND(I471*H471,2)</f>
        <v>0</v>
      </c>
      <c r="K471" s="190" t="s">
        <v>146</v>
      </c>
      <c r="L471" s="38"/>
      <c r="M471" s="195" t="s">
        <v>1</v>
      </c>
      <c r="N471" s="196" t="s">
        <v>41</v>
      </c>
      <c r="O471" s="66"/>
      <c r="P471" s="197">
        <f>O471*H471</f>
        <v>0</v>
      </c>
      <c r="Q471" s="197">
        <v>0</v>
      </c>
      <c r="R471" s="197">
        <f>Q471*H471</f>
        <v>0</v>
      </c>
      <c r="S471" s="197">
        <v>3.9399999999999999E-3</v>
      </c>
      <c r="T471" s="198">
        <f>S471*H471</f>
        <v>1.576E-2</v>
      </c>
      <c r="AR471" s="199" t="s">
        <v>228</v>
      </c>
      <c r="AT471" s="199" t="s">
        <v>142</v>
      </c>
      <c r="AU471" s="199" t="s">
        <v>85</v>
      </c>
      <c r="AY471" s="17" t="s">
        <v>140</v>
      </c>
      <c r="BE471" s="200">
        <f>IF(N471="základní",J471,0)</f>
        <v>0</v>
      </c>
      <c r="BF471" s="200">
        <f>IF(N471="snížená",J471,0)</f>
        <v>0</v>
      </c>
      <c r="BG471" s="200">
        <f>IF(N471="zákl. přenesená",J471,0)</f>
        <v>0</v>
      </c>
      <c r="BH471" s="200">
        <f>IF(N471="sníž. přenesená",J471,0)</f>
        <v>0</v>
      </c>
      <c r="BI471" s="200">
        <f>IF(N471="nulová",J471,0)</f>
        <v>0</v>
      </c>
      <c r="BJ471" s="17" t="s">
        <v>81</v>
      </c>
      <c r="BK471" s="200">
        <f>ROUND(I471*H471,2)</f>
        <v>0</v>
      </c>
      <c r="BL471" s="17" t="s">
        <v>228</v>
      </c>
      <c r="BM471" s="199" t="s">
        <v>666</v>
      </c>
    </row>
    <row r="472" spans="2:65" s="1" customFormat="1" ht="16.5" customHeight="1">
      <c r="B472" s="34"/>
      <c r="C472" s="188" t="s">
        <v>667</v>
      </c>
      <c r="D472" s="188" t="s">
        <v>142</v>
      </c>
      <c r="E472" s="189" t="s">
        <v>668</v>
      </c>
      <c r="F472" s="190" t="s">
        <v>669</v>
      </c>
      <c r="G472" s="191" t="s">
        <v>176</v>
      </c>
      <c r="H472" s="192">
        <v>3.97</v>
      </c>
      <c r="I472" s="193"/>
      <c r="J472" s="194">
        <f>ROUND(I472*H472,2)</f>
        <v>0</v>
      </c>
      <c r="K472" s="190" t="s">
        <v>146</v>
      </c>
      <c r="L472" s="38"/>
      <c r="M472" s="195" t="s">
        <v>1</v>
      </c>
      <c r="N472" s="196" t="s">
        <v>41</v>
      </c>
      <c r="O472" s="66"/>
      <c r="P472" s="197">
        <f>O472*H472</f>
        <v>0</v>
      </c>
      <c r="Q472" s="197">
        <v>0</v>
      </c>
      <c r="R472" s="197">
        <f>Q472*H472</f>
        <v>0</v>
      </c>
      <c r="S472" s="197">
        <v>0</v>
      </c>
      <c r="T472" s="198">
        <f>S472*H472</f>
        <v>0</v>
      </c>
      <c r="AR472" s="199" t="s">
        <v>228</v>
      </c>
      <c r="AT472" s="199" t="s">
        <v>142</v>
      </c>
      <c r="AU472" s="199" t="s">
        <v>85</v>
      </c>
      <c r="AY472" s="17" t="s">
        <v>140</v>
      </c>
      <c r="BE472" s="200">
        <f>IF(N472="základní",J472,0)</f>
        <v>0</v>
      </c>
      <c r="BF472" s="200">
        <f>IF(N472="snížená",J472,0)</f>
        <v>0</v>
      </c>
      <c r="BG472" s="200">
        <f>IF(N472="zákl. přenesená",J472,0)</f>
        <v>0</v>
      </c>
      <c r="BH472" s="200">
        <f>IF(N472="sníž. přenesená",J472,0)</f>
        <v>0</v>
      </c>
      <c r="BI472" s="200">
        <f>IF(N472="nulová",J472,0)</f>
        <v>0</v>
      </c>
      <c r="BJ472" s="17" t="s">
        <v>81</v>
      </c>
      <c r="BK472" s="200">
        <f>ROUND(I472*H472,2)</f>
        <v>0</v>
      </c>
      <c r="BL472" s="17" t="s">
        <v>228</v>
      </c>
      <c r="BM472" s="199" t="s">
        <v>670</v>
      </c>
    </row>
    <row r="473" spans="2:65" s="12" customFormat="1" ht="11.25">
      <c r="B473" s="201"/>
      <c r="C473" s="202"/>
      <c r="D473" s="203" t="s">
        <v>149</v>
      </c>
      <c r="E473" s="204" t="s">
        <v>1</v>
      </c>
      <c r="F473" s="205" t="s">
        <v>671</v>
      </c>
      <c r="G473" s="202"/>
      <c r="H473" s="204" t="s">
        <v>1</v>
      </c>
      <c r="I473" s="206"/>
      <c r="J473" s="202"/>
      <c r="K473" s="202"/>
      <c r="L473" s="207"/>
      <c r="M473" s="208"/>
      <c r="N473" s="209"/>
      <c r="O473" s="209"/>
      <c r="P473" s="209"/>
      <c r="Q473" s="209"/>
      <c r="R473" s="209"/>
      <c r="S473" s="209"/>
      <c r="T473" s="210"/>
      <c r="AT473" s="211" t="s">
        <v>149</v>
      </c>
      <c r="AU473" s="211" t="s">
        <v>85</v>
      </c>
      <c r="AV473" s="12" t="s">
        <v>81</v>
      </c>
      <c r="AW473" s="12" t="s">
        <v>32</v>
      </c>
      <c r="AX473" s="12" t="s">
        <v>76</v>
      </c>
      <c r="AY473" s="211" t="s">
        <v>140</v>
      </c>
    </row>
    <row r="474" spans="2:65" s="13" customFormat="1" ht="11.25">
      <c r="B474" s="212"/>
      <c r="C474" s="213"/>
      <c r="D474" s="203" t="s">
        <v>149</v>
      </c>
      <c r="E474" s="214" t="s">
        <v>1</v>
      </c>
      <c r="F474" s="215" t="s">
        <v>662</v>
      </c>
      <c r="G474" s="213"/>
      <c r="H474" s="216">
        <v>3.97</v>
      </c>
      <c r="I474" s="217"/>
      <c r="J474" s="213"/>
      <c r="K474" s="213"/>
      <c r="L474" s="218"/>
      <c r="M474" s="219"/>
      <c r="N474" s="220"/>
      <c r="O474" s="220"/>
      <c r="P474" s="220"/>
      <c r="Q474" s="220"/>
      <c r="R474" s="220"/>
      <c r="S474" s="220"/>
      <c r="T474" s="221"/>
      <c r="AT474" s="222" t="s">
        <v>149</v>
      </c>
      <c r="AU474" s="222" t="s">
        <v>85</v>
      </c>
      <c r="AV474" s="13" t="s">
        <v>85</v>
      </c>
      <c r="AW474" s="13" t="s">
        <v>32</v>
      </c>
      <c r="AX474" s="13" t="s">
        <v>81</v>
      </c>
      <c r="AY474" s="222" t="s">
        <v>140</v>
      </c>
    </row>
    <row r="475" spans="2:65" s="1" customFormat="1" ht="24" customHeight="1">
      <c r="B475" s="34"/>
      <c r="C475" s="188" t="s">
        <v>672</v>
      </c>
      <c r="D475" s="188" t="s">
        <v>142</v>
      </c>
      <c r="E475" s="189" t="s">
        <v>673</v>
      </c>
      <c r="F475" s="190" t="s">
        <v>674</v>
      </c>
      <c r="G475" s="191" t="s">
        <v>176</v>
      </c>
      <c r="H475" s="192">
        <v>4</v>
      </c>
      <c r="I475" s="193"/>
      <c r="J475" s="194">
        <f>ROUND(I475*H475,2)</f>
        <v>0</v>
      </c>
      <c r="K475" s="190" t="s">
        <v>146</v>
      </c>
      <c r="L475" s="38"/>
      <c r="M475" s="195" t="s">
        <v>1</v>
      </c>
      <c r="N475" s="196" t="s">
        <v>41</v>
      </c>
      <c r="O475" s="66"/>
      <c r="P475" s="197">
        <f>O475*H475</f>
        <v>0</v>
      </c>
      <c r="Q475" s="197">
        <v>1.82E-3</v>
      </c>
      <c r="R475" s="197">
        <f>Q475*H475</f>
        <v>7.28E-3</v>
      </c>
      <c r="S475" s="197">
        <v>0</v>
      </c>
      <c r="T475" s="198">
        <f>S475*H475</f>
        <v>0</v>
      </c>
      <c r="AR475" s="199" t="s">
        <v>228</v>
      </c>
      <c r="AT475" s="199" t="s">
        <v>142</v>
      </c>
      <c r="AU475" s="199" t="s">
        <v>85</v>
      </c>
      <c r="AY475" s="17" t="s">
        <v>140</v>
      </c>
      <c r="BE475" s="200">
        <f>IF(N475="základní",J475,0)</f>
        <v>0</v>
      </c>
      <c r="BF475" s="200">
        <f>IF(N475="snížená",J475,0)</f>
        <v>0</v>
      </c>
      <c r="BG475" s="200">
        <f>IF(N475="zákl. přenesená",J475,0)</f>
        <v>0</v>
      </c>
      <c r="BH475" s="200">
        <f>IF(N475="sníž. přenesená",J475,0)</f>
        <v>0</v>
      </c>
      <c r="BI475" s="200">
        <f>IF(N475="nulová",J475,0)</f>
        <v>0</v>
      </c>
      <c r="BJ475" s="17" t="s">
        <v>81</v>
      </c>
      <c r="BK475" s="200">
        <f>ROUND(I475*H475,2)</f>
        <v>0</v>
      </c>
      <c r="BL475" s="17" t="s">
        <v>228</v>
      </c>
      <c r="BM475" s="199" t="s">
        <v>675</v>
      </c>
    </row>
    <row r="476" spans="2:65" s="12" customFormat="1" ht="11.25">
      <c r="B476" s="201"/>
      <c r="C476" s="202"/>
      <c r="D476" s="203" t="s">
        <v>149</v>
      </c>
      <c r="E476" s="204" t="s">
        <v>1</v>
      </c>
      <c r="F476" s="205" t="s">
        <v>676</v>
      </c>
      <c r="G476" s="202"/>
      <c r="H476" s="204" t="s">
        <v>1</v>
      </c>
      <c r="I476" s="206"/>
      <c r="J476" s="202"/>
      <c r="K476" s="202"/>
      <c r="L476" s="207"/>
      <c r="M476" s="208"/>
      <c r="N476" s="209"/>
      <c r="O476" s="209"/>
      <c r="P476" s="209"/>
      <c r="Q476" s="209"/>
      <c r="R476" s="209"/>
      <c r="S476" s="209"/>
      <c r="T476" s="210"/>
      <c r="AT476" s="211" t="s">
        <v>149</v>
      </c>
      <c r="AU476" s="211" t="s">
        <v>85</v>
      </c>
      <c r="AV476" s="12" t="s">
        <v>81</v>
      </c>
      <c r="AW476" s="12" t="s">
        <v>32</v>
      </c>
      <c r="AX476" s="12" t="s">
        <v>76</v>
      </c>
      <c r="AY476" s="211" t="s">
        <v>140</v>
      </c>
    </row>
    <row r="477" spans="2:65" s="13" customFormat="1" ht="11.25">
      <c r="B477" s="212"/>
      <c r="C477" s="213"/>
      <c r="D477" s="203" t="s">
        <v>149</v>
      </c>
      <c r="E477" s="214" t="s">
        <v>1</v>
      </c>
      <c r="F477" s="215" t="s">
        <v>147</v>
      </c>
      <c r="G477" s="213"/>
      <c r="H477" s="216">
        <v>4</v>
      </c>
      <c r="I477" s="217"/>
      <c r="J477" s="213"/>
      <c r="K477" s="213"/>
      <c r="L477" s="218"/>
      <c r="M477" s="219"/>
      <c r="N477" s="220"/>
      <c r="O477" s="220"/>
      <c r="P477" s="220"/>
      <c r="Q477" s="220"/>
      <c r="R477" s="220"/>
      <c r="S477" s="220"/>
      <c r="T477" s="221"/>
      <c r="AT477" s="222" t="s">
        <v>149</v>
      </c>
      <c r="AU477" s="222" t="s">
        <v>85</v>
      </c>
      <c r="AV477" s="13" t="s">
        <v>85</v>
      </c>
      <c r="AW477" s="13" t="s">
        <v>32</v>
      </c>
      <c r="AX477" s="13" t="s">
        <v>81</v>
      </c>
      <c r="AY477" s="222" t="s">
        <v>140</v>
      </c>
    </row>
    <row r="478" spans="2:65" s="11" customFormat="1" ht="22.9" customHeight="1">
      <c r="B478" s="172"/>
      <c r="C478" s="173"/>
      <c r="D478" s="174" t="s">
        <v>75</v>
      </c>
      <c r="E478" s="186" t="s">
        <v>677</v>
      </c>
      <c r="F478" s="186" t="s">
        <v>678</v>
      </c>
      <c r="G478" s="173"/>
      <c r="H478" s="173"/>
      <c r="I478" s="176"/>
      <c r="J478" s="187">
        <f>BK478</f>
        <v>0</v>
      </c>
      <c r="K478" s="173"/>
      <c r="L478" s="178"/>
      <c r="M478" s="179"/>
      <c r="N478" s="180"/>
      <c r="O478" s="180"/>
      <c r="P478" s="181">
        <f>SUM(P479:P498)</f>
        <v>0</v>
      </c>
      <c r="Q478" s="180"/>
      <c r="R478" s="181">
        <f>SUM(R479:R498)</f>
        <v>2.2684000000000003E-2</v>
      </c>
      <c r="S478" s="180"/>
      <c r="T478" s="182">
        <f>SUM(T479:T498)</f>
        <v>0</v>
      </c>
      <c r="AR478" s="183" t="s">
        <v>85</v>
      </c>
      <c r="AT478" s="184" t="s">
        <v>75</v>
      </c>
      <c r="AU478" s="184" t="s">
        <v>81</v>
      </c>
      <c r="AY478" s="183" t="s">
        <v>140</v>
      </c>
      <c r="BK478" s="185">
        <f>SUM(BK479:BK498)</f>
        <v>0</v>
      </c>
    </row>
    <row r="479" spans="2:65" s="1" customFormat="1" ht="36" customHeight="1">
      <c r="B479" s="34"/>
      <c r="C479" s="188" t="s">
        <v>679</v>
      </c>
      <c r="D479" s="188" t="s">
        <v>142</v>
      </c>
      <c r="E479" s="189" t="s">
        <v>680</v>
      </c>
      <c r="F479" s="190" t="s">
        <v>681</v>
      </c>
      <c r="G479" s="191" t="s">
        <v>176</v>
      </c>
      <c r="H479" s="192">
        <v>7.6</v>
      </c>
      <c r="I479" s="193"/>
      <c r="J479" s="194">
        <f>ROUND(I479*H479,2)</f>
        <v>0</v>
      </c>
      <c r="K479" s="190" t="s">
        <v>1</v>
      </c>
      <c r="L479" s="38"/>
      <c r="M479" s="195" t="s">
        <v>1</v>
      </c>
      <c r="N479" s="196" t="s">
        <v>41</v>
      </c>
      <c r="O479" s="66"/>
      <c r="P479" s="197">
        <f>O479*H479</f>
        <v>0</v>
      </c>
      <c r="Q479" s="197">
        <v>6.0000000000000002E-5</v>
      </c>
      <c r="R479" s="197">
        <f>Q479*H479</f>
        <v>4.5599999999999997E-4</v>
      </c>
      <c r="S479" s="197">
        <v>0</v>
      </c>
      <c r="T479" s="198">
        <f>S479*H479</f>
        <v>0</v>
      </c>
      <c r="AR479" s="199" t="s">
        <v>228</v>
      </c>
      <c r="AT479" s="199" t="s">
        <v>142</v>
      </c>
      <c r="AU479" s="199" t="s">
        <v>85</v>
      </c>
      <c r="AY479" s="17" t="s">
        <v>140</v>
      </c>
      <c r="BE479" s="200">
        <f>IF(N479="základní",J479,0)</f>
        <v>0</v>
      </c>
      <c r="BF479" s="200">
        <f>IF(N479="snížená",J479,0)</f>
        <v>0</v>
      </c>
      <c r="BG479" s="200">
        <f>IF(N479="zákl. přenesená",J479,0)</f>
        <v>0</v>
      </c>
      <c r="BH479" s="200">
        <f>IF(N479="sníž. přenesená",J479,0)</f>
        <v>0</v>
      </c>
      <c r="BI479" s="200">
        <f>IF(N479="nulová",J479,0)</f>
        <v>0</v>
      </c>
      <c r="BJ479" s="17" t="s">
        <v>81</v>
      </c>
      <c r="BK479" s="200">
        <f>ROUND(I479*H479,2)</f>
        <v>0</v>
      </c>
      <c r="BL479" s="17" t="s">
        <v>228</v>
      </c>
      <c r="BM479" s="199" t="s">
        <v>682</v>
      </c>
    </row>
    <row r="480" spans="2:65" s="13" customFormat="1" ht="11.25">
      <c r="B480" s="212"/>
      <c r="C480" s="213"/>
      <c r="D480" s="203" t="s">
        <v>149</v>
      </c>
      <c r="E480" s="214" t="s">
        <v>1</v>
      </c>
      <c r="F480" s="215" t="s">
        <v>683</v>
      </c>
      <c r="G480" s="213"/>
      <c r="H480" s="216">
        <v>7.6</v>
      </c>
      <c r="I480" s="217"/>
      <c r="J480" s="213"/>
      <c r="K480" s="213"/>
      <c r="L480" s="218"/>
      <c r="M480" s="219"/>
      <c r="N480" s="220"/>
      <c r="O480" s="220"/>
      <c r="P480" s="220"/>
      <c r="Q480" s="220"/>
      <c r="R480" s="220"/>
      <c r="S480" s="220"/>
      <c r="T480" s="221"/>
      <c r="AT480" s="222" t="s">
        <v>149</v>
      </c>
      <c r="AU480" s="222" t="s">
        <v>85</v>
      </c>
      <c r="AV480" s="13" t="s">
        <v>85</v>
      </c>
      <c r="AW480" s="13" t="s">
        <v>32</v>
      </c>
      <c r="AX480" s="13" t="s">
        <v>81</v>
      </c>
      <c r="AY480" s="222" t="s">
        <v>140</v>
      </c>
    </row>
    <row r="481" spans="2:65" s="1" customFormat="1" ht="24" customHeight="1">
      <c r="B481" s="34"/>
      <c r="C481" s="188" t="s">
        <v>684</v>
      </c>
      <c r="D481" s="188" t="s">
        <v>142</v>
      </c>
      <c r="E481" s="189" t="s">
        <v>685</v>
      </c>
      <c r="F481" s="190" t="s">
        <v>686</v>
      </c>
      <c r="G481" s="191" t="s">
        <v>176</v>
      </c>
      <c r="H481" s="192">
        <v>3.9</v>
      </c>
      <c r="I481" s="193"/>
      <c r="J481" s="194">
        <f>ROUND(I481*H481,2)</f>
        <v>0</v>
      </c>
      <c r="K481" s="190" t="s">
        <v>1</v>
      </c>
      <c r="L481" s="38"/>
      <c r="M481" s="195" t="s">
        <v>1</v>
      </c>
      <c r="N481" s="196" t="s">
        <v>41</v>
      </c>
      <c r="O481" s="66"/>
      <c r="P481" s="197">
        <f>O481*H481</f>
        <v>0</v>
      </c>
      <c r="Q481" s="197">
        <v>6.0000000000000002E-5</v>
      </c>
      <c r="R481" s="197">
        <f>Q481*H481</f>
        <v>2.34E-4</v>
      </c>
      <c r="S481" s="197">
        <v>0</v>
      </c>
      <c r="T481" s="198">
        <f>S481*H481</f>
        <v>0</v>
      </c>
      <c r="AR481" s="199" t="s">
        <v>228</v>
      </c>
      <c r="AT481" s="199" t="s">
        <v>142</v>
      </c>
      <c r="AU481" s="199" t="s">
        <v>85</v>
      </c>
      <c r="AY481" s="17" t="s">
        <v>140</v>
      </c>
      <c r="BE481" s="200">
        <f>IF(N481="základní",J481,0)</f>
        <v>0</v>
      </c>
      <c r="BF481" s="200">
        <f>IF(N481="snížená",J481,0)</f>
        <v>0</v>
      </c>
      <c r="BG481" s="200">
        <f>IF(N481="zákl. přenesená",J481,0)</f>
        <v>0</v>
      </c>
      <c r="BH481" s="200">
        <f>IF(N481="sníž. přenesená",J481,0)</f>
        <v>0</v>
      </c>
      <c r="BI481" s="200">
        <f>IF(N481="nulová",J481,0)</f>
        <v>0</v>
      </c>
      <c r="BJ481" s="17" t="s">
        <v>81</v>
      </c>
      <c r="BK481" s="200">
        <f>ROUND(I481*H481,2)</f>
        <v>0</v>
      </c>
      <c r="BL481" s="17" t="s">
        <v>228</v>
      </c>
      <c r="BM481" s="199" t="s">
        <v>687</v>
      </c>
    </row>
    <row r="482" spans="2:65" s="13" customFormat="1" ht="11.25">
      <c r="B482" s="212"/>
      <c r="C482" s="213"/>
      <c r="D482" s="203" t="s">
        <v>149</v>
      </c>
      <c r="E482" s="214" t="s">
        <v>1</v>
      </c>
      <c r="F482" s="215" t="s">
        <v>688</v>
      </c>
      <c r="G482" s="213"/>
      <c r="H482" s="216">
        <v>3.9</v>
      </c>
      <c r="I482" s="217"/>
      <c r="J482" s="213"/>
      <c r="K482" s="213"/>
      <c r="L482" s="218"/>
      <c r="M482" s="219"/>
      <c r="N482" s="220"/>
      <c r="O482" s="220"/>
      <c r="P482" s="220"/>
      <c r="Q482" s="220"/>
      <c r="R482" s="220"/>
      <c r="S482" s="220"/>
      <c r="T482" s="221"/>
      <c r="AT482" s="222" t="s">
        <v>149</v>
      </c>
      <c r="AU482" s="222" t="s">
        <v>85</v>
      </c>
      <c r="AV482" s="13" t="s">
        <v>85</v>
      </c>
      <c r="AW482" s="13" t="s">
        <v>32</v>
      </c>
      <c r="AX482" s="13" t="s">
        <v>81</v>
      </c>
      <c r="AY482" s="222" t="s">
        <v>140</v>
      </c>
    </row>
    <row r="483" spans="2:65" s="1" customFormat="1" ht="48" customHeight="1">
      <c r="B483" s="34"/>
      <c r="C483" s="188" t="s">
        <v>689</v>
      </c>
      <c r="D483" s="188" t="s">
        <v>142</v>
      </c>
      <c r="E483" s="189" t="s">
        <v>690</v>
      </c>
      <c r="F483" s="190" t="s">
        <v>691</v>
      </c>
      <c r="G483" s="191" t="s">
        <v>176</v>
      </c>
      <c r="H483" s="192">
        <v>3.9</v>
      </c>
      <c r="I483" s="193"/>
      <c r="J483" s="194">
        <f>ROUND(I483*H483,2)</f>
        <v>0</v>
      </c>
      <c r="K483" s="190" t="s">
        <v>1</v>
      </c>
      <c r="L483" s="38"/>
      <c r="M483" s="195" t="s">
        <v>1</v>
      </c>
      <c r="N483" s="196" t="s">
        <v>41</v>
      </c>
      <c r="O483" s="66"/>
      <c r="P483" s="197">
        <f>O483*H483</f>
        <v>0</v>
      </c>
      <c r="Q483" s="197">
        <v>6.0000000000000002E-5</v>
      </c>
      <c r="R483" s="197">
        <f>Q483*H483</f>
        <v>2.34E-4</v>
      </c>
      <c r="S483" s="197">
        <v>0</v>
      </c>
      <c r="T483" s="198">
        <f>S483*H483</f>
        <v>0</v>
      </c>
      <c r="AR483" s="199" t="s">
        <v>228</v>
      </c>
      <c r="AT483" s="199" t="s">
        <v>142</v>
      </c>
      <c r="AU483" s="199" t="s">
        <v>85</v>
      </c>
      <c r="AY483" s="17" t="s">
        <v>140</v>
      </c>
      <c r="BE483" s="200">
        <f>IF(N483="základní",J483,0)</f>
        <v>0</v>
      </c>
      <c r="BF483" s="200">
        <f>IF(N483="snížená",J483,0)</f>
        <v>0</v>
      </c>
      <c r="BG483" s="200">
        <f>IF(N483="zákl. přenesená",J483,0)</f>
        <v>0</v>
      </c>
      <c r="BH483" s="200">
        <f>IF(N483="sníž. přenesená",J483,0)</f>
        <v>0</v>
      </c>
      <c r="BI483" s="200">
        <f>IF(N483="nulová",J483,0)</f>
        <v>0</v>
      </c>
      <c r="BJ483" s="17" t="s">
        <v>81</v>
      </c>
      <c r="BK483" s="200">
        <f>ROUND(I483*H483,2)</f>
        <v>0</v>
      </c>
      <c r="BL483" s="17" t="s">
        <v>228</v>
      </c>
      <c r="BM483" s="199" t="s">
        <v>692</v>
      </c>
    </row>
    <row r="484" spans="2:65" s="13" customFormat="1" ht="11.25">
      <c r="B484" s="212"/>
      <c r="C484" s="213"/>
      <c r="D484" s="203" t="s">
        <v>149</v>
      </c>
      <c r="E484" s="214" t="s">
        <v>1</v>
      </c>
      <c r="F484" s="215" t="s">
        <v>693</v>
      </c>
      <c r="G484" s="213"/>
      <c r="H484" s="216">
        <v>3.9</v>
      </c>
      <c r="I484" s="217"/>
      <c r="J484" s="213"/>
      <c r="K484" s="213"/>
      <c r="L484" s="218"/>
      <c r="M484" s="219"/>
      <c r="N484" s="220"/>
      <c r="O484" s="220"/>
      <c r="P484" s="220"/>
      <c r="Q484" s="220"/>
      <c r="R484" s="220"/>
      <c r="S484" s="220"/>
      <c r="T484" s="221"/>
      <c r="AT484" s="222" t="s">
        <v>149</v>
      </c>
      <c r="AU484" s="222" t="s">
        <v>85</v>
      </c>
      <c r="AV484" s="13" t="s">
        <v>85</v>
      </c>
      <c r="AW484" s="13" t="s">
        <v>32</v>
      </c>
      <c r="AX484" s="13" t="s">
        <v>81</v>
      </c>
      <c r="AY484" s="222" t="s">
        <v>140</v>
      </c>
    </row>
    <row r="485" spans="2:65" s="1" customFormat="1" ht="24" customHeight="1">
      <c r="B485" s="34"/>
      <c r="C485" s="188" t="s">
        <v>694</v>
      </c>
      <c r="D485" s="188" t="s">
        <v>142</v>
      </c>
      <c r="E485" s="189" t="s">
        <v>695</v>
      </c>
      <c r="F485" s="190" t="s">
        <v>696</v>
      </c>
      <c r="G485" s="191" t="s">
        <v>145</v>
      </c>
      <c r="H485" s="192">
        <v>1.28</v>
      </c>
      <c r="I485" s="193"/>
      <c r="J485" s="194">
        <f>ROUND(I485*H485,2)</f>
        <v>0</v>
      </c>
      <c r="K485" s="190" t="s">
        <v>146</v>
      </c>
      <c r="L485" s="38"/>
      <c r="M485" s="195" t="s">
        <v>1</v>
      </c>
      <c r="N485" s="196" t="s">
        <v>41</v>
      </c>
      <c r="O485" s="66"/>
      <c r="P485" s="197">
        <f>O485*H485</f>
        <v>0</v>
      </c>
      <c r="Q485" s="197">
        <v>0</v>
      </c>
      <c r="R485" s="197">
        <f>Q485*H485</f>
        <v>0</v>
      </c>
      <c r="S485" s="197">
        <v>0</v>
      </c>
      <c r="T485" s="198">
        <f>S485*H485</f>
        <v>0</v>
      </c>
      <c r="AR485" s="199" t="s">
        <v>228</v>
      </c>
      <c r="AT485" s="199" t="s">
        <v>142</v>
      </c>
      <c r="AU485" s="199" t="s">
        <v>85</v>
      </c>
      <c r="AY485" s="17" t="s">
        <v>140</v>
      </c>
      <c r="BE485" s="200">
        <f>IF(N485="základní",J485,0)</f>
        <v>0</v>
      </c>
      <c r="BF485" s="200">
        <f>IF(N485="snížená",J485,0)</f>
        <v>0</v>
      </c>
      <c r="BG485" s="200">
        <f>IF(N485="zákl. přenesená",J485,0)</f>
        <v>0</v>
      </c>
      <c r="BH485" s="200">
        <f>IF(N485="sníž. přenesená",J485,0)</f>
        <v>0</v>
      </c>
      <c r="BI485" s="200">
        <f>IF(N485="nulová",J485,0)</f>
        <v>0</v>
      </c>
      <c r="BJ485" s="17" t="s">
        <v>81</v>
      </c>
      <c r="BK485" s="200">
        <f>ROUND(I485*H485,2)</f>
        <v>0</v>
      </c>
      <c r="BL485" s="17" t="s">
        <v>228</v>
      </c>
      <c r="BM485" s="199" t="s">
        <v>697</v>
      </c>
    </row>
    <row r="486" spans="2:65" s="12" customFormat="1" ht="11.25">
      <c r="B486" s="201"/>
      <c r="C486" s="202"/>
      <c r="D486" s="203" t="s">
        <v>149</v>
      </c>
      <c r="E486" s="204" t="s">
        <v>1</v>
      </c>
      <c r="F486" s="205" t="s">
        <v>698</v>
      </c>
      <c r="G486" s="202"/>
      <c r="H486" s="204" t="s">
        <v>1</v>
      </c>
      <c r="I486" s="206"/>
      <c r="J486" s="202"/>
      <c r="K486" s="202"/>
      <c r="L486" s="207"/>
      <c r="M486" s="208"/>
      <c r="N486" s="209"/>
      <c r="O486" s="209"/>
      <c r="P486" s="209"/>
      <c r="Q486" s="209"/>
      <c r="R486" s="209"/>
      <c r="S486" s="209"/>
      <c r="T486" s="210"/>
      <c r="AT486" s="211" t="s">
        <v>149</v>
      </c>
      <c r="AU486" s="211" t="s">
        <v>85</v>
      </c>
      <c r="AV486" s="12" t="s">
        <v>81</v>
      </c>
      <c r="AW486" s="12" t="s">
        <v>32</v>
      </c>
      <c r="AX486" s="12" t="s">
        <v>76</v>
      </c>
      <c r="AY486" s="211" t="s">
        <v>140</v>
      </c>
    </row>
    <row r="487" spans="2:65" s="13" customFormat="1" ht="11.25">
      <c r="B487" s="212"/>
      <c r="C487" s="213"/>
      <c r="D487" s="203" t="s">
        <v>149</v>
      </c>
      <c r="E487" s="214" t="s">
        <v>1</v>
      </c>
      <c r="F487" s="215" t="s">
        <v>699</v>
      </c>
      <c r="G487" s="213"/>
      <c r="H487" s="216">
        <v>0.96</v>
      </c>
      <c r="I487" s="217"/>
      <c r="J487" s="213"/>
      <c r="K487" s="213"/>
      <c r="L487" s="218"/>
      <c r="M487" s="219"/>
      <c r="N487" s="220"/>
      <c r="O487" s="220"/>
      <c r="P487" s="220"/>
      <c r="Q487" s="220"/>
      <c r="R487" s="220"/>
      <c r="S487" s="220"/>
      <c r="T487" s="221"/>
      <c r="AT487" s="222" t="s">
        <v>149</v>
      </c>
      <c r="AU487" s="222" t="s">
        <v>85</v>
      </c>
      <c r="AV487" s="13" t="s">
        <v>85</v>
      </c>
      <c r="AW487" s="13" t="s">
        <v>32</v>
      </c>
      <c r="AX487" s="13" t="s">
        <v>76</v>
      </c>
      <c r="AY487" s="222" t="s">
        <v>140</v>
      </c>
    </row>
    <row r="488" spans="2:65" s="12" customFormat="1" ht="11.25">
      <c r="B488" s="201"/>
      <c r="C488" s="202"/>
      <c r="D488" s="203" t="s">
        <v>149</v>
      </c>
      <c r="E488" s="204" t="s">
        <v>1</v>
      </c>
      <c r="F488" s="205" t="s">
        <v>700</v>
      </c>
      <c r="G488" s="202"/>
      <c r="H488" s="204" t="s">
        <v>1</v>
      </c>
      <c r="I488" s="206"/>
      <c r="J488" s="202"/>
      <c r="K488" s="202"/>
      <c r="L488" s="207"/>
      <c r="M488" s="208"/>
      <c r="N488" s="209"/>
      <c r="O488" s="209"/>
      <c r="P488" s="209"/>
      <c r="Q488" s="209"/>
      <c r="R488" s="209"/>
      <c r="S488" s="209"/>
      <c r="T488" s="210"/>
      <c r="AT488" s="211" t="s">
        <v>149</v>
      </c>
      <c r="AU488" s="211" t="s">
        <v>85</v>
      </c>
      <c r="AV488" s="12" t="s">
        <v>81</v>
      </c>
      <c r="AW488" s="12" t="s">
        <v>32</v>
      </c>
      <c r="AX488" s="12" t="s">
        <v>76</v>
      </c>
      <c r="AY488" s="211" t="s">
        <v>140</v>
      </c>
    </row>
    <row r="489" spans="2:65" s="13" customFormat="1" ht="11.25">
      <c r="B489" s="212"/>
      <c r="C489" s="213"/>
      <c r="D489" s="203" t="s">
        <v>149</v>
      </c>
      <c r="E489" s="214" t="s">
        <v>1</v>
      </c>
      <c r="F489" s="215" t="s">
        <v>701</v>
      </c>
      <c r="G489" s="213"/>
      <c r="H489" s="216">
        <v>0.32</v>
      </c>
      <c r="I489" s="217"/>
      <c r="J489" s="213"/>
      <c r="K489" s="213"/>
      <c r="L489" s="218"/>
      <c r="M489" s="219"/>
      <c r="N489" s="220"/>
      <c r="O489" s="220"/>
      <c r="P489" s="220"/>
      <c r="Q489" s="220"/>
      <c r="R489" s="220"/>
      <c r="S489" s="220"/>
      <c r="T489" s="221"/>
      <c r="AT489" s="222" t="s">
        <v>149</v>
      </c>
      <c r="AU489" s="222" t="s">
        <v>85</v>
      </c>
      <c r="AV489" s="13" t="s">
        <v>85</v>
      </c>
      <c r="AW489" s="13" t="s">
        <v>32</v>
      </c>
      <c r="AX489" s="13" t="s">
        <v>76</v>
      </c>
      <c r="AY489" s="222" t="s">
        <v>140</v>
      </c>
    </row>
    <row r="490" spans="2:65" s="14" customFormat="1" ht="11.25">
      <c r="B490" s="223"/>
      <c r="C490" s="224"/>
      <c r="D490" s="203" t="s">
        <v>149</v>
      </c>
      <c r="E490" s="225" t="s">
        <v>1</v>
      </c>
      <c r="F490" s="226" t="s">
        <v>187</v>
      </c>
      <c r="G490" s="224"/>
      <c r="H490" s="227">
        <v>1.28</v>
      </c>
      <c r="I490" s="228"/>
      <c r="J490" s="224"/>
      <c r="K490" s="224"/>
      <c r="L490" s="229"/>
      <c r="M490" s="230"/>
      <c r="N490" s="231"/>
      <c r="O490" s="231"/>
      <c r="P490" s="231"/>
      <c r="Q490" s="231"/>
      <c r="R490" s="231"/>
      <c r="S490" s="231"/>
      <c r="T490" s="232"/>
      <c r="AT490" s="233" t="s">
        <v>149</v>
      </c>
      <c r="AU490" s="233" t="s">
        <v>85</v>
      </c>
      <c r="AV490" s="14" t="s">
        <v>147</v>
      </c>
      <c r="AW490" s="14" t="s">
        <v>32</v>
      </c>
      <c r="AX490" s="14" t="s">
        <v>81</v>
      </c>
      <c r="AY490" s="233" t="s">
        <v>140</v>
      </c>
    </row>
    <row r="491" spans="2:65" s="1" customFormat="1" ht="16.5" customHeight="1">
      <c r="B491" s="34"/>
      <c r="C491" s="245" t="s">
        <v>702</v>
      </c>
      <c r="D491" s="245" t="s">
        <v>244</v>
      </c>
      <c r="E491" s="246" t="s">
        <v>703</v>
      </c>
      <c r="F491" s="247" t="s">
        <v>704</v>
      </c>
      <c r="G491" s="248" t="s">
        <v>145</v>
      </c>
      <c r="H491" s="249">
        <v>1.28</v>
      </c>
      <c r="I491" s="250"/>
      <c r="J491" s="251">
        <f>ROUND(I491*H491,2)</f>
        <v>0</v>
      </c>
      <c r="K491" s="247" t="s">
        <v>146</v>
      </c>
      <c r="L491" s="252"/>
      <c r="M491" s="253" t="s">
        <v>1</v>
      </c>
      <c r="N491" s="254" t="s">
        <v>41</v>
      </c>
      <c r="O491" s="66"/>
      <c r="P491" s="197">
        <f>O491*H491</f>
        <v>0</v>
      </c>
      <c r="Q491" s="197">
        <v>1.6E-2</v>
      </c>
      <c r="R491" s="197">
        <f>Q491*H491</f>
        <v>2.0480000000000002E-2</v>
      </c>
      <c r="S491" s="197">
        <v>0</v>
      </c>
      <c r="T491" s="198">
        <f>S491*H491</f>
        <v>0</v>
      </c>
      <c r="AR491" s="199" t="s">
        <v>337</v>
      </c>
      <c r="AT491" s="199" t="s">
        <v>244</v>
      </c>
      <c r="AU491" s="199" t="s">
        <v>85</v>
      </c>
      <c r="AY491" s="17" t="s">
        <v>140</v>
      </c>
      <c r="BE491" s="200">
        <f>IF(N491="základní",J491,0)</f>
        <v>0</v>
      </c>
      <c r="BF491" s="200">
        <f>IF(N491="snížená",J491,0)</f>
        <v>0</v>
      </c>
      <c r="BG491" s="200">
        <f>IF(N491="zákl. přenesená",J491,0)</f>
        <v>0</v>
      </c>
      <c r="BH491" s="200">
        <f>IF(N491="sníž. přenesená",J491,0)</f>
        <v>0</v>
      </c>
      <c r="BI491" s="200">
        <f>IF(N491="nulová",J491,0)</f>
        <v>0</v>
      </c>
      <c r="BJ491" s="17" t="s">
        <v>81</v>
      </c>
      <c r="BK491" s="200">
        <f>ROUND(I491*H491,2)</f>
        <v>0</v>
      </c>
      <c r="BL491" s="17" t="s">
        <v>228</v>
      </c>
      <c r="BM491" s="199" t="s">
        <v>705</v>
      </c>
    </row>
    <row r="492" spans="2:65" s="1" customFormat="1" ht="24" customHeight="1">
      <c r="B492" s="34"/>
      <c r="C492" s="188" t="s">
        <v>706</v>
      </c>
      <c r="D492" s="188" t="s">
        <v>142</v>
      </c>
      <c r="E492" s="189" t="s">
        <v>707</v>
      </c>
      <c r="F492" s="190" t="s">
        <v>708</v>
      </c>
      <c r="G492" s="191" t="s">
        <v>176</v>
      </c>
      <c r="H492" s="192">
        <v>6.4</v>
      </c>
      <c r="I492" s="193"/>
      <c r="J492" s="194">
        <f>ROUND(I492*H492,2)</f>
        <v>0</v>
      </c>
      <c r="K492" s="190" t="s">
        <v>146</v>
      </c>
      <c r="L492" s="38"/>
      <c r="M492" s="195" t="s">
        <v>1</v>
      </c>
      <c r="N492" s="196" t="s">
        <v>41</v>
      </c>
      <c r="O492" s="66"/>
      <c r="P492" s="197">
        <f>O492*H492</f>
        <v>0</v>
      </c>
      <c r="Q492" s="197">
        <v>0</v>
      </c>
      <c r="R492" s="197">
        <f>Q492*H492</f>
        <v>0</v>
      </c>
      <c r="S492" s="197">
        <v>0</v>
      </c>
      <c r="T492" s="198">
        <f>S492*H492</f>
        <v>0</v>
      </c>
      <c r="AR492" s="199" t="s">
        <v>228</v>
      </c>
      <c r="AT492" s="199" t="s">
        <v>142</v>
      </c>
      <c r="AU492" s="199" t="s">
        <v>85</v>
      </c>
      <c r="AY492" s="17" t="s">
        <v>140</v>
      </c>
      <c r="BE492" s="200">
        <f>IF(N492="základní",J492,0)</f>
        <v>0</v>
      </c>
      <c r="BF492" s="200">
        <f>IF(N492="snížená",J492,0)</f>
        <v>0</v>
      </c>
      <c r="BG492" s="200">
        <f>IF(N492="zákl. přenesená",J492,0)</f>
        <v>0</v>
      </c>
      <c r="BH492" s="200">
        <f>IF(N492="sníž. přenesená",J492,0)</f>
        <v>0</v>
      </c>
      <c r="BI492" s="200">
        <f>IF(N492="nulová",J492,0)</f>
        <v>0</v>
      </c>
      <c r="BJ492" s="17" t="s">
        <v>81</v>
      </c>
      <c r="BK492" s="200">
        <f>ROUND(I492*H492,2)</f>
        <v>0</v>
      </c>
      <c r="BL492" s="17" t="s">
        <v>228</v>
      </c>
      <c r="BM492" s="199" t="s">
        <v>709</v>
      </c>
    </row>
    <row r="493" spans="2:65" s="12" customFormat="1" ht="11.25">
      <c r="B493" s="201"/>
      <c r="C493" s="202"/>
      <c r="D493" s="203" t="s">
        <v>149</v>
      </c>
      <c r="E493" s="204" t="s">
        <v>1</v>
      </c>
      <c r="F493" s="205" t="s">
        <v>698</v>
      </c>
      <c r="G493" s="202"/>
      <c r="H493" s="204" t="s">
        <v>1</v>
      </c>
      <c r="I493" s="206"/>
      <c r="J493" s="202"/>
      <c r="K493" s="202"/>
      <c r="L493" s="207"/>
      <c r="M493" s="208"/>
      <c r="N493" s="209"/>
      <c r="O493" s="209"/>
      <c r="P493" s="209"/>
      <c r="Q493" s="209"/>
      <c r="R493" s="209"/>
      <c r="S493" s="209"/>
      <c r="T493" s="210"/>
      <c r="AT493" s="211" t="s">
        <v>149</v>
      </c>
      <c r="AU493" s="211" t="s">
        <v>85</v>
      </c>
      <c r="AV493" s="12" t="s">
        <v>81</v>
      </c>
      <c r="AW493" s="12" t="s">
        <v>32</v>
      </c>
      <c r="AX493" s="12" t="s">
        <v>76</v>
      </c>
      <c r="AY493" s="211" t="s">
        <v>140</v>
      </c>
    </row>
    <row r="494" spans="2:65" s="13" customFormat="1" ht="11.25">
      <c r="B494" s="212"/>
      <c r="C494" s="213"/>
      <c r="D494" s="203" t="s">
        <v>149</v>
      </c>
      <c r="E494" s="214" t="s">
        <v>1</v>
      </c>
      <c r="F494" s="215" t="s">
        <v>710</v>
      </c>
      <c r="G494" s="213"/>
      <c r="H494" s="216">
        <v>4</v>
      </c>
      <c r="I494" s="217"/>
      <c r="J494" s="213"/>
      <c r="K494" s="213"/>
      <c r="L494" s="218"/>
      <c r="M494" s="219"/>
      <c r="N494" s="220"/>
      <c r="O494" s="220"/>
      <c r="P494" s="220"/>
      <c r="Q494" s="220"/>
      <c r="R494" s="220"/>
      <c r="S494" s="220"/>
      <c r="T494" s="221"/>
      <c r="AT494" s="222" t="s">
        <v>149</v>
      </c>
      <c r="AU494" s="222" t="s">
        <v>85</v>
      </c>
      <c r="AV494" s="13" t="s">
        <v>85</v>
      </c>
      <c r="AW494" s="13" t="s">
        <v>32</v>
      </c>
      <c r="AX494" s="13" t="s">
        <v>76</v>
      </c>
      <c r="AY494" s="222" t="s">
        <v>140</v>
      </c>
    </row>
    <row r="495" spans="2:65" s="12" customFormat="1" ht="11.25">
      <c r="B495" s="201"/>
      <c r="C495" s="202"/>
      <c r="D495" s="203" t="s">
        <v>149</v>
      </c>
      <c r="E495" s="204" t="s">
        <v>1</v>
      </c>
      <c r="F495" s="205" t="s">
        <v>700</v>
      </c>
      <c r="G495" s="202"/>
      <c r="H495" s="204" t="s">
        <v>1</v>
      </c>
      <c r="I495" s="206"/>
      <c r="J495" s="202"/>
      <c r="K495" s="202"/>
      <c r="L495" s="207"/>
      <c r="M495" s="208"/>
      <c r="N495" s="209"/>
      <c r="O495" s="209"/>
      <c r="P495" s="209"/>
      <c r="Q495" s="209"/>
      <c r="R495" s="209"/>
      <c r="S495" s="209"/>
      <c r="T495" s="210"/>
      <c r="AT495" s="211" t="s">
        <v>149</v>
      </c>
      <c r="AU495" s="211" t="s">
        <v>85</v>
      </c>
      <c r="AV495" s="12" t="s">
        <v>81</v>
      </c>
      <c r="AW495" s="12" t="s">
        <v>32</v>
      </c>
      <c r="AX495" s="12" t="s">
        <v>76</v>
      </c>
      <c r="AY495" s="211" t="s">
        <v>140</v>
      </c>
    </row>
    <row r="496" spans="2:65" s="13" customFormat="1" ht="11.25">
      <c r="B496" s="212"/>
      <c r="C496" s="213"/>
      <c r="D496" s="203" t="s">
        <v>149</v>
      </c>
      <c r="E496" s="214" t="s">
        <v>1</v>
      </c>
      <c r="F496" s="215" t="s">
        <v>711</v>
      </c>
      <c r="G496" s="213"/>
      <c r="H496" s="216">
        <v>2.4</v>
      </c>
      <c r="I496" s="217"/>
      <c r="J496" s="213"/>
      <c r="K496" s="213"/>
      <c r="L496" s="218"/>
      <c r="M496" s="219"/>
      <c r="N496" s="220"/>
      <c r="O496" s="220"/>
      <c r="P496" s="220"/>
      <c r="Q496" s="220"/>
      <c r="R496" s="220"/>
      <c r="S496" s="220"/>
      <c r="T496" s="221"/>
      <c r="AT496" s="222" t="s">
        <v>149</v>
      </c>
      <c r="AU496" s="222" t="s">
        <v>85</v>
      </c>
      <c r="AV496" s="13" t="s">
        <v>85</v>
      </c>
      <c r="AW496" s="13" t="s">
        <v>32</v>
      </c>
      <c r="AX496" s="13" t="s">
        <v>76</v>
      </c>
      <c r="AY496" s="222" t="s">
        <v>140</v>
      </c>
    </row>
    <row r="497" spans="2:65" s="14" customFormat="1" ht="11.25">
      <c r="B497" s="223"/>
      <c r="C497" s="224"/>
      <c r="D497" s="203" t="s">
        <v>149</v>
      </c>
      <c r="E497" s="225" t="s">
        <v>1</v>
      </c>
      <c r="F497" s="226" t="s">
        <v>187</v>
      </c>
      <c r="G497" s="224"/>
      <c r="H497" s="227">
        <v>6.4</v>
      </c>
      <c r="I497" s="228"/>
      <c r="J497" s="224"/>
      <c r="K497" s="224"/>
      <c r="L497" s="229"/>
      <c r="M497" s="230"/>
      <c r="N497" s="231"/>
      <c r="O497" s="231"/>
      <c r="P497" s="231"/>
      <c r="Q497" s="231"/>
      <c r="R497" s="231"/>
      <c r="S497" s="231"/>
      <c r="T497" s="232"/>
      <c r="AT497" s="233" t="s">
        <v>149</v>
      </c>
      <c r="AU497" s="233" t="s">
        <v>85</v>
      </c>
      <c r="AV497" s="14" t="s">
        <v>147</v>
      </c>
      <c r="AW497" s="14" t="s">
        <v>32</v>
      </c>
      <c r="AX497" s="14" t="s">
        <v>81</v>
      </c>
      <c r="AY497" s="233" t="s">
        <v>140</v>
      </c>
    </row>
    <row r="498" spans="2:65" s="1" customFormat="1" ht="16.5" customHeight="1">
      <c r="B498" s="34"/>
      <c r="C498" s="245" t="s">
        <v>712</v>
      </c>
      <c r="D498" s="245" t="s">
        <v>244</v>
      </c>
      <c r="E498" s="246" t="s">
        <v>713</v>
      </c>
      <c r="F498" s="247" t="s">
        <v>714</v>
      </c>
      <c r="G498" s="248" t="s">
        <v>176</v>
      </c>
      <c r="H498" s="249">
        <v>6.4</v>
      </c>
      <c r="I498" s="250"/>
      <c r="J498" s="251">
        <f>ROUND(I498*H498,2)</f>
        <v>0</v>
      </c>
      <c r="K498" s="247" t="s">
        <v>146</v>
      </c>
      <c r="L498" s="252"/>
      <c r="M498" s="253" t="s">
        <v>1</v>
      </c>
      <c r="N498" s="254" t="s">
        <v>41</v>
      </c>
      <c r="O498" s="66"/>
      <c r="P498" s="197">
        <f>O498*H498</f>
        <v>0</v>
      </c>
      <c r="Q498" s="197">
        <v>2.0000000000000001E-4</v>
      </c>
      <c r="R498" s="197">
        <f>Q498*H498</f>
        <v>1.2800000000000001E-3</v>
      </c>
      <c r="S498" s="197">
        <v>0</v>
      </c>
      <c r="T498" s="198">
        <f>S498*H498</f>
        <v>0</v>
      </c>
      <c r="AR498" s="199" t="s">
        <v>337</v>
      </c>
      <c r="AT498" s="199" t="s">
        <v>244</v>
      </c>
      <c r="AU498" s="199" t="s">
        <v>85</v>
      </c>
      <c r="AY498" s="17" t="s">
        <v>140</v>
      </c>
      <c r="BE498" s="200">
        <f>IF(N498="základní",J498,0)</f>
        <v>0</v>
      </c>
      <c r="BF498" s="200">
        <f>IF(N498="snížená",J498,0)</f>
        <v>0</v>
      </c>
      <c r="BG498" s="200">
        <f>IF(N498="zákl. přenesená",J498,0)</f>
        <v>0</v>
      </c>
      <c r="BH498" s="200">
        <f>IF(N498="sníž. přenesená",J498,0)</f>
        <v>0</v>
      </c>
      <c r="BI498" s="200">
        <f>IF(N498="nulová",J498,0)</f>
        <v>0</v>
      </c>
      <c r="BJ498" s="17" t="s">
        <v>81</v>
      </c>
      <c r="BK498" s="200">
        <f>ROUND(I498*H498,2)</f>
        <v>0</v>
      </c>
      <c r="BL498" s="17" t="s">
        <v>228</v>
      </c>
      <c r="BM498" s="199" t="s">
        <v>715</v>
      </c>
    </row>
    <row r="499" spans="2:65" s="11" customFormat="1" ht="22.9" customHeight="1">
      <c r="B499" s="172"/>
      <c r="C499" s="173"/>
      <c r="D499" s="174" t="s">
        <v>75</v>
      </c>
      <c r="E499" s="186" t="s">
        <v>716</v>
      </c>
      <c r="F499" s="186" t="s">
        <v>717</v>
      </c>
      <c r="G499" s="173"/>
      <c r="H499" s="173"/>
      <c r="I499" s="176"/>
      <c r="J499" s="187">
        <f>BK499</f>
        <v>0</v>
      </c>
      <c r="K499" s="173"/>
      <c r="L499" s="178"/>
      <c r="M499" s="179"/>
      <c r="N499" s="180"/>
      <c r="O499" s="180"/>
      <c r="P499" s="181">
        <f>SUM(P500:P502)</f>
        <v>0</v>
      </c>
      <c r="Q499" s="180"/>
      <c r="R499" s="181">
        <f>SUM(R500:R502)</f>
        <v>6.9832E-4</v>
      </c>
      <c r="S499" s="180"/>
      <c r="T499" s="182">
        <f>SUM(T500:T502)</f>
        <v>0</v>
      </c>
      <c r="AR499" s="183" t="s">
        <v>85</v>
      </c>
      <c r="AT499" s="184" t="s">
        <v>75</v>
      </c>
      <c r="AU499" s="184" t="s">
        <v>81</v>
      </c>
      <c r="AY499" s="183" t="s">
        <v>140</v>
      </c>
      <c r="BK499" s="185">
        <f>SUM(BK500:BK502)</f>
        <v>0</v>
      </c>
    </row>
    <row r="500" spans="2:65" s="1" customFormat="1" ht="16.5" customHeight="1">
      <c r="B500" s="34"/>
      <c r="C500" s="188" t="s">
        <v>718</v>
      </c>
      <c r="D500" s="188" t="s">
        <v>142</v>
      </c>
      <c r="E500" s="189" t="s">
        <v>719</v>
      </c>
      <c r="F500" s="190" t="s">
        <v>720</v>
      </c>
      <c r="G500" s="191" t="s">
        <v>176</v>
      </c>
      <c r="H500" s="192">
        <v>1.72</v>
      </c>
      <c r="I500" s="193"/>
      <c r="J500" s="194">
        <f>ROUND(I500*H500,2)</f>
        <v>0</v>
      </c>
      <c r="K500" s="190" t="s">
        <v>146</v>
      </c>
      <c r="L500" s="38"/>
      <c r="M500" s="195" t="s">
        <v>1</v>
      </c>
      <c r="N500" s="196" t="s">
        <v>41</v>
      </c>
      <c r="O500" s="66"/>
      <c r="P500" s="197">
        <f>O500*H500</f>
        <v>0</v>
      </c>
      <c r="Q500" s="197">
        <v>3.4000000000000002E-4</v>
      </c>
      <c r="R500" s="197">
        <f>Q500*H500</f>
        <v>5.8480000000000001E-4</v>
      </c>
      <c r="S500" s="197">
        <v>0</v>
      </c>
      <c r="T500" s="198">
        <f>S500*H500</f>
        <v>0</v>
      </c>
      <c r="AR500" s="199" t="s">
        <v>228</v>
      </c>
      <c r="AT500" s="199" t="s">
        <v>142</v>
      </c>
      <c r="AU500" s="199" t="s">
        <v>85</v>
      </c>
      <c r="AY500" s="17" t="s">
        <v>140</v>
      </c>
      <c r="BE500" s="200">
        <f>IF(N500="základní",J500,0)</f>
        <v>0</v>
      </c>
      <c r="BF500" s="200">
        <f>IF(N500="snížená",J500,0)</f>
        <v>0</v>
      </c>
      <c r="BG500" s="200">
        <f>IF(N500="zákl. přenesená",J500,0)</f>
        <v>0</v>
      </c>
      <c r="BH500" s="200">
        <f>IF(N500="sníž. přenesená",J500,0)</f>
        <v>0</v>
      </c>
      <c r="BI500" s="200">
        <f>IF(N500="nulová",J500,0)</f>
        <v>0</v>
      </c>
      <c r="BJ500" s="17" t="s">
        <v>81</v>
      </c>
      <c r="BK500" s="200">
        <f>ROUND(I500*H500,2)</f>
        <v>0</v>
      </c>
      <c r="BL500" s="17" t="s">
        <v>228</v>
      </c>
      <c r="BM500" s="199" t="s">
        <v>721</v>
      </c>
    </row>
    <row r="501" spans="2:65" s="1" customFormat="1" ht="16.5" customHeight="1">
      <c r="B501" s="34"/>
      <c r="C501" s="245" t="s">
        <v>722</v>
      </c>
      <c r="D501" s="245" t="s">
        <v>244</v>
      </c>
      <c r="E501" s="246" t="s">
        <v>723</v>
      </c>
      <c r="F501" s="247" t="s">
        <v>724</v>
      </c>
      <c r="G501" s="248" t="s">
        <v>176</v>
      </c>
      <c r="H501" s="249">
        <v>1.8919999999999999</v>
      </c>
      <c r="I501" s="250"/>
      <c r="J501" s="251">
        <f>ROUND(I501*H501,2)</f>
        <v>0</v>
      </c>
      <c r="K501" s="247" t="s">
        <v>1</v>
      </c>
      <c r="L501" s="252"/>
      <c r="M501" s="253" t="s">
        <v>1</v>
      </c>
      <c r="N501" s="254" t="s">
        <v>41</v>
      </c>
      <c r="O501" s="66"/>
      <c r="P501" s="197">
        <f>O501*H501</f>
        <v>0</v>
      </c>
      <c r="Q501" s="197">
        <v>6.0000000000000002E-5</v>
      </c>
      <c r="R501" s="197">
        <f>Q501*H501</f>
        <v>1.1352E-4</v>
      </c>
      <c r="S501" s="197">
        <v>0</v>
      </c>
      <c r="T501" s="198">
        <f>S501*H501</f>
        <v>0</v>
      </c>
      <c r="AR501" s="199" t="s">
        <v>337</v>
      </c>
      <c r="AT501" s="199" t="s">
        <v>244</v>
      </c>
      <c r="AU501" s="199" t="s">
        <v>85</v>
      </c>
      <c r="AY501" s="17" t="s">
        <v>140</v>
      </c>
      <c r="BE501" s="200">
        <f>IF(N501="základní",J501,0)</f>
        <v>0</v>
      </c>
      <c r="BF501" s="200">
        <f>IF(N501="snížená",J501,0)</f>
        <v>0</v>
      </c>
      <c r="BG501" s="200">
        <f>IF(N501="zákl. přenesená",J501,0)</f>
        <v>0</v>
      </c>
      <c r="BH501" s="200">
        <f>IF(N501="sníž. přenesená",J501,0)</f>
        <v>0</v>
      </c>
      <c r="BI501" s="200">
        <f>IF(N501="nulová",J501,0)</f>
        <v>0</v>
      </c>
      <c r="BJ501" s="17" t="s">
        <v>81</v>
      </c>
      <c r="BK501" s="200">
        <f>ROUND(I501*H501,2)</f>
        <v>0</v>
      </c>
      <c r="BL501" s="17" t="s">
        <v>228</v>
      </c>
      <c r="BM501" s="199" t="s">
        <v>725</v>
      </c>
    </row>
    <row r="502" spans="2:65" s="13" customFormat="1" ht="11.25">
      <c r="B502" s="212"/>
      <c r="C502" s="213"/>
      <c r="D502" s="203" t="s">
        <v>149</v>
      </c>
      <c r="E502" s="213"/>
      <c r="F502" s="215" t="s">
        <v>726</v>
      </c>
      <c r="G502" s="213"/>
      <c r="H502" s="216">
        <v>1.8919999999999999</v>
      </c>
      <c r="I502" s="217"/>
      <c r="J502" s="213"/>
      <c r="K502" s="213"/>
      <c r="L502" s="218"/>
      <c r="M502" s="219"/>
      <c r="N502" s="220"/>
      <c r="O502" s="220"/>
      <c r="P502" s="220"/>
      <c r="Q502" s="220"/>
      <c r="R502" s="220"/>
      <c r="S502" s="220"/>
      <c r="T502" s="221"/>
      <c r="AT502" s="222" t="s">
        <v>149</v>
      </c>
      <c r="AU502" s="222" t="s">
        <v>85</v>
      </c>
      <c r="AV502" s="13" t="s">
        <v>85</v>
      </c>
      <c r="AW502" s="13" t="s">
        <v>4</v>
      </c>
      <c r="AX502" s="13" t="s">
        <v>81</v>
      </c>
      <c r="AY502" s="222" t="s">
        <v>140</v>
      </c>
    </row>
    <row r="503" spans="2:65" s="11" customFormat="1" ht="22.9" customHeight="1">
      <c r="B503" s="172"/>
      <c r="C503" s="173"/>
      <c r="D503" s="174" t="s">
        <v>75</v>
      </c>
      <c r="E503" s="186" t="s">
        <v>727</v>
      </c>
      <c r="F503" s="186" t="s">
        <v>728</v>
      </c>
      <c r="G503" s="173"/>
      <c r="H503" s="173"/>
      <c r="I503" s="176"/>
      <c r="J503" s="187">
        <f>BK503</f>
        <v>0</v>
      </c>
      <c r="K503" s="173"/>
      <c r="L503" s="178"/>
      <c r="M503" s="179"/>
      <c r="N503" s="180"/>
      <c r="O503" s="180"/>
      <c r="P503" s="181">
        <f>SUM(P504:P511)</f>
        <v>0</v>
      </c>
      <c r="Q503" s="180"/>
      <c r="R503" s="181">
        <f>SUM(R504:R511)</f>
        <v>0.50544</v>
      </c>
      <c r="S503" s="180"/>
      <c r="T503" s="182">
        <f>SUM(T504:T511)</f>
        <v>0</v>
      </c>
      <c r="AR503" s="183" t="s">
        <v>85</v>
      </c>
      <c r="AT503" s="184" t="s">
        <v>75</v>
      </c>
      <c r="AU503" s="184" t="s">
        <v>81</v>
      </c>
      <c r="AY503" s="183" t="s">
        <v>140</v>
      </c>
      <c r="BK503" s="185">
        <f>SUM(BK504:BK511)</f>
        <v>0</v>
      </c>
    </row>
    <row r="504" spans="2:65" s="1" customFormat="1" ht="24" customHeight="1">
      <c r="B504" s="34"/>
      <c r="C504" s="188" t="s">
        <v>729</v>
      </c>
      <c r="D504" s="188" t="s">
        <v>142</v>
      </c>
      <c r="E504" s="189" t="s">
        <v>730</v>
      </c>
      <c r="F504" s="190" t="s">
        <v>731</v>
      </c>
      <c r="G504" s="191" t="s">
        <v>176</v>
      </c>
      <c r="H504" s="192">
        <v>23.4</v>
      </c>
      <c r="I504" s="193"/>
      <c r="J504" s="194">
        <f>ROUND(I504*H504,2)</f>
        <v>0</v>
      </c>
      <c r="K504" s="190" t="s">
        <v>146</v>
      </c>
      <c r="L504" s="38"/>
      <c r="M504" s="195" t="s">
        <v>1</v>
      </c>
      <c r="N504" s="196" t="s">
        <v>41</v>
      </c>
      <c r="O504" s="66"/>
      <c r="P504" s="197">
        <f>O504*H504</f>
        <v>0</v>
      </c>
      <c r="Q504" s="197">
        <v>3.9199999999999999E-3</v>
      </c>
      <c r="R504" s="197">
        <f>Q504*H504</f>
        <v>9.172799999999999E-2</v>
      </c>
      <c r="S504" s="197">
        <v>0</v>
      </c>
      <c r="T504" s="198">
        <f>S504*H504</f>
        <v>0</v>
      </c>
      <c r="AR504" s="199" t="s">
        <v>228</v>
      </c>
      <c r="AT504" s="199" t="s">
        <v>142</v>
      </c>
      <c r="AU504" s="199" t="s">
        <v>85</v>
      </c>
      <c r="AY504" s="17" t="s">
        <v>140</v>
      </c>
      <c r="BE504" s="200">
        <f>IF(N504="základní",J504,0)</f>
        <v>0</v>
      </c>
      <c r="BF504" s="200">
        <f>IF(N504="snížená",J504,0)</f>
        <v>0</v>
      </c>
      <c r="BG504" s="200">
        <f>IF(N504="zákl. přenesená",J504,0)</f>
        <v>0</v>
      </c>
      <c r="BH504" s="200">
        <f>IF(N504="sníž. přenesená",J504,0)</f>
        <v>0</v>
      </c>
      <c r="BI504" s="200">
        <f>IF(N504="nulová",J504,0)</f>
        <v>0</v>
      </c>
      <c r="BJ504" s="17" t="s">
        <v>81</v>
      </c>
      <c r="BK504" s="200">
        <f>ROUND(I504*H504,2)</f>
        <v>0</v>
      </c>
      <c r="BL504" s="17" t="s">
        <v>228</v>
      </c>
      <c r="BM504" s="199" t="s">
        <v>732</v>
      </c>
    </row>
    <row r="505" spans="2:65" s="12" customFormat="1" ht="11.25">
      <c r="B505" s="201"/>
      <c r="C505" s="202"/>
      <c r="D505" s="203" t="s">
        <v>149</v>
      </c>
      <c r="E505" s="204" t="s">
        <v>1</v>
      </c>
      <c r="F505" s="205" t="s">
        <v>733</v>
      </c>
      <c r="G505" s="202"/>
      <c r="H505" s="204" t="s">
        <v>1</v>
      </c>
      <c r="I505" s="206"/>
      <c r="J505" s="202"/>
      <c r="K505" s="202"/>
      <c r="L505" s="207"/>
      <c r="M505" s="208"/>
      <c r="N505" s="209"/>
      <c r="O505" s="209"/>
      <c r="P505" s="209"/>
      <c r="Q505" s="209"/>
      <c r="R505" s="209"/>
      <c r="S505" s="209"/>
      <c r="T505" s="210"/>
      <c r="AT505" s="211" t="s">
        <v>149</v>
      </c>
      <c r="AU505" s="211" t="s">
        <v>85</v>
      </c>
      <c r="AV505" s="12" t="s">
        <v>81</v>
      </c>
      <c r="AW505" s="12" t="s">
        <v>32</v>
      </c>
      <c r="AX505" s="12" t="s">
        <v>76</v>
      </c>
      <c r="AY505" s="211" t="s">
        <v>140</v>
      </c>
    </row>
    <row r="506" spans="2:65" s="13" customFormat="1" ht="11.25">
      <c r="B506" s="212"/>
      <c r="C506" s="213"/>
      <c r="D506" s="203" t="s">
        <v>149</v>
      </c>
      <c r="E506" s="214" t="s">
        <v>1</v>
      </c>
      <c r="F506" s="215" t="s">
        <v>358</v>
      </c>
      <c r="G506" s="213"/>
      <c r="H506" s="216">
        <v>16.2</v>
      </c>
      <c r="I506" s="217"/>
      <c r="J506" s="213"/>
      <c r="K506" s="213"/>
      <c r="L506" s="218"/>
      <c r="M506" s="219"/>
      <c r="N506" s="220"/>
      <c r="O506" s="220"/>
      <c r="P506" s="220"/>
      <c r="Q506" s="220"/>
      <c r="R506" s="220"/>
      <c r="S506" s="220"/>
      <c r="T506" s="221"/>
      <c r="AT506" s="222" t="s">
        <v>149</v>
      </c>
      <c r="AU506" s="222" t="s">
        <v>85</v>
      </c>
      <c r="AV506" s="13" t="s">
        <v>85</v>
      </c>
      <c r="AW506" s="13" t="s">
        <v>32</v>
      </c>
      <c r="AX506" s="13" t="s">
        <v>76</v>
      </c>
      <c r="AY506" s="222" t="s">
        <v>140</v>
      </c>
    </row>
    <row r="507" spans="2:65" s="12" customFormat="1" ht="11.25">
      <c r="B507" s="201"/>
      <c r="C507" s="202"/>
      <c r="D507" s="203" t="s">
        <v>149</v>
      </c>
      <c r="E507" s="204" t="s">
        <v>1</v>
      </c>
      <c r="F507" s="205" t="s">
        <v>734</v>
      </c>
      <c r="G507" s="202"/>
      <c r="H507" s="204" t="s">
        <v>1</v>
      </c>
      <c r="I507" s="206"/>
      <c r="J507" s="202"/>
      <c r="K507" s="202"/>
      <c r="L507" s="207"/>
      <c r="M507" s="208"/>
      <c r="N507" s="209"/>
      <c r="O507" s="209"/>
      <c r="P507" s="209"/>
      <c r="Q507" s="209"/>
      <c r="R507" s="209"/>
      <c r="S507" s="209"/>
      <c r="T507" s="210"/>
      <c r="AT507" s="211" t="s">
        <v>149</v>
      </c>
      <c r="AU507" s="211" t="s">
        <v>85</v>
      </c>
      <c r="AV507" s="12" t="s">
        <v>81</v>
      </c>
      <c r="AW507" s="12" t="s">
        <v>32</v>
      </c>
      <c r="AX507" s="12" t="s">
        <v>76</v>
      </c>
      <c r="AY507" s="211" t="s">
        <v>140</v>
      </c>
    </row>
    <row r="508" spans="2:65" s="13" customFormat="1" ht="11.25">
      <c r="B508" s="212"/>
      <c r="C508" s="213"/>
      <c r="D508" s="203" t="s">
        <v>149</v>
      </c>
      <c r="E508" s="214" t="s">
        <v>1</v>
      </c>
      <c r="F508" s="215" t="s">
        <v>360</v>
      </c>
      <c r="G508" s="213"/>
      <c r="H508" s="216">
        <v>7.2</v>
      </c>
      <c r="I508" s="217"/>
      <c r="J508" s="213"/>
      <c r="K508" s="213"/>
      <c r="L508" s="218"/>
      <c r="M508" s="219"/>
      <c r="N508" s="220"/>
      <c r="O508" s="220"/>
      <c r="P508" s="220"/>
      <c r="Q508" s="220"/>
      <c r="R508" s="220"/>
      <c r="S508" s="220"/>
      <c r="T508" s="221"/>
      <c r="AT508" s="222" t="s">
        <v>149</v>
      </c>
      <c r="AU508" s="222" t="s">
        <v>85</v>
      </c>
      <c r="AV508" s="13" t="s">
        <v>85</v>
      </c>
      <c r="AW508" s="13" t="s">
        <v>32</v>
      </c>
      <c r="AX508" s="13" t="s">
        <v>76</v>
      </c>
      <c r="AY508" s="222" t="s">
        <v>140</v>
      </c>
    </row>
    <row r="509" spans="2:65" s="14" customFormat="1" ht="11.25">
      <c r="B509" s="223"/>
      <c r="C509" s="224"/>
      <c r="D509" s="203" t="s">
        <v>149</v>
      </c>
      <c r="E509" s="225" t="s">
        <v>1</v>
      </c>
      <c r="F509" s="226" t="s">
        <v>187</v>
      </c>
      <c r="G509" s="224"/>
      <c r="H509" s="227">
        <v>23.4</v>
      </c>
      <c r="I509" s="228"/>
      <c r="J509" s="224"/>
      <c r="K509" s="224"/>
      <c r="L509" s="229"/>
      <c r="M509" s="230"/>
      <c r="N509" s="231"/>
      <c r="O509" s="231"/>
      <c r="P509" s="231"/>
      <c r="Q509" s="231"/>
      <c r="R509" s="231"/>
      <c r="S509" s="231"/>
      <c r="T509" s="232"/>
      <c r="AT509" s="233" t="s">
        <v>149</v>
      </c>
      <c r="AU509" s="233" t="s">
        <v>85</v>
      </c>
      <c r="AV509" s="14" t="s">
        <v>147</v>
      </c>
      <c r="AW509" s="14" t="s">
        <v>32</v>
      </c>
      <c r="AX509" s="14" t="s">
        <v>81</v>
      </c>
      <c r="AY509" s="233" t="s">
        <v>140</v>
      </c>
    </row>
    <row r="510" spans="2:65" s="1" customFormat="1" ht="16.5" customHeight="1">
      <c r="B510" s="34"/>
      <c r="C510" s="245" t="s">
        <v>735</v>
      </c>
      <c r="D510" s="245" t="s">
        <v>244</v>
      </c>
      <c r="E510" s="246" t="s">
        <v>736</v>
      </c>
      <c r="F510" s="247" t="s">
        <v>737</v>
      </c>
      <c r="G510" s="248" t="s">
        <v>176</v>
      </c>
      <c r="H510" s="249">
        <v>24.335999999999999</v>
      </c>
      <c r="I510" s="250"/>
      <c r="J510" s="251">
        <f>ROUND(I510*H510,2)</f>
        <v>0</v>
      </c>
      <c r="K510" s="247" t="s">
        <v>1</v>
      </c>
      <c r="L510" s="252"/>
      <c r="M510" s="253" t="s">
        <v>1</v>
      </c>
      <c r="N510" s="254" t="s">
        <v>41</v>
      </c>
      <c r="O510" s="66"/>
      <c r="P510" s="197">
        <f>O510*H510</f>
        <v>0</v>
      </c>
      <c r="Q510" s="197">
        <v>1.7000000000000001E-2</v>
      </c>
      <c r="R510" s="197">
        <f>Q510*H510</f>
        <v>0.41371200000000002</v>
      </c>
      <c r="S510" s="197">
        <v>0</v>
      </c>
      <c r="T510" s="198">
        <f>S510*H510</f>
        <v>0</v>
      </c>
      <c r="AR510" s="199" t="s">
        <v>337</v>
      </c>
      <c r="AT510" s="199" t="s">
        <v>244</v>
      </c>
      <c r="AU510" s="199" t="s">
        <v>85</v>
      </c>
      <c r="AY510" s="17" t="s">
        <v>140</v>
      </c>
      <c r="BE510" s="200">
        <f>IF(N510="základní",J510,0)</f>
        <v>0</v>
      </c>
      <c r="BF510" s="200">
        <f>IF(N510="snížená",J510,0)</f>
        <v>0</v>
      </c>
      <c r="BG510" s="200">
        <f>IF(N510="zákl. přenesená",J510,0)</f>
        <v>0</v>
      </c>
      <c r="BH510" s="200">
        <f>IF(N510="sníž. přenesená",J510,0)</f>
        <v>0</v>
      </c>
      <c r="BI510" s="200">
        <f>IF(N510="nulová",J510,0)</f>
        <v>0</v>
      </c>
      <c r="BJ510" s="17" t="s">
        <v>81</v>
      </c>
      <c r="BK510" s="200">
        <f>ROUND(I510*H510,2)</f>
        <v>0</v>
      </c>
      <c r="BL510" s="17" t="s">
        <v>228</v>
      </c>
      <c r="BM510" s="199" t="s">
        <v>738</v>
      </c>
    </row>
    <row r="511" spans="2:65" s="13" customFormat="1" ht="11.25">
      <c r="B511" s="212"/>
      <c r="C511" s="213"/>
      <c r="D511" s="203" t="s">
        <v>149</v>
      </c>
      <c r="E511" s="213"/>
      <c r="F511" s="215" t="s">
        <v>739</v>
      </c>
      <c r="G511" s="213"/>
      <c r="H511" s="216">
        <v>24.335999999999999</v>
      </c>
      <c r="I511" s="217"/>
      <c r="J511" s="213"/>
      <c r="K511" s="213"/>
      <c r="L511" s="218"/>
      <c r="M511" s="219"/>
      <c r="N511" s="220"/>
      <c r="O511" s="220"/>
      <c r="P511" s="220"/>
      <c r="Q511" s="220"/>
      <c r="R511" s="220"/>
      <c r="S511" s="220"/>
      <c r="T511" s="221"/>
      <c r="AT511" s="222" t="s">
        <v>149</v>
      </c>
      <c r="AU511" s="222" t="s">
        <v>85</v>
      </c>
      <c r="AV511" s="13" t="s">
        <v>85</v>
      </c>
      <c r="AW511" s="13" t="s">
        <v>4</v>
      </c>
      <c r="AX511" s="13" t="s">
        <v>81</v>
      </c>
      <c r="AY511" s="222" t="s">
        <v>140</v>
      </c>
    </row>
    <row r="512" spans="2:65" s="11" customFormat="1" ht="22.9" customHeight="1">
      <c r="B512" s="172"/>
      <c r="C512" s="173"/>
      <c r="D512" s="174" t="s">
        <v>75</v>
      </c>
      <c r="E512" s="186" t="s">
        <v>740</v>
      </c>
      <c r="F512" s="186" t="s">
        <v>741</v>
      </c>
      <c r="G512" s="173"/>
      <c r="H512" s="173"/>
      <c r="I512" s="176"/>
      <c r="J512" s="187">
        <f>BK512</f>
        <v>0</v>
      </c>
      <c r="K512" s="173"/>
      <c r="L512" s="178"/>
      <c r="M512" s="179"/>
      <c r="N512" s="180"/>
      <c r="O512" s="180"/>
      <c r="P512" s="181">
        <f>SUM(P513:P516)</f>
        <v>0</v>
      </c>
      <c r="Q512" s="180"/>
      <c r="R512" s="181">
        <f>SUM(R513:R516)</f>
        <v>0.59640000000000004</v>
      </c>
      <c r="S512" s="180"/>
      <c r="T512" s="182">
        <f>SUM(T513:T516)</f>
        <v>0</v>
      </c>
      <c r="AR512" s="183" t="s">
        <v>85</v>
      </c>
      <c r="AT512" s="184" t="s">
        <v>75</v>
      </c>
      <c r="AU512" s="184" t="s">
        <v>81</v>
      </c>
      <c r="AY512" s="183" t="s">
        <v>140</v>
      </c>
      <c r="BK512" s="185">
        <f>SUM(BK513:BK516)</f>
        <v>0</v>
      </c>
    </row>
    <row r="513" spans="2:65" s="1" customFormat="1" ht="16.5" customHeight="1">
      <c r="B513" s="34"/>
      <c r="C513" s="188" t="s">
        <v>742</v>
      </c>
      <c r="D513" s="188" t="s">
        <v>142</v>
      </c>
      <c r="E513" s="189" t="s">
        <v>743</v>
      </c>
      <c r="F513" s="190" t="s">
        <v>744</v>
      </c>
      <c r="G513" s="191" t="s">
        <v>145</v>
      </c>
      <c r="H513" s="192">
        <v>5.6</v>
      </c>
      <c r="I513" s="193"/>
      <c r="J513" s="194">
        <f>ROUND(I513*H513,2)</f>
        <v>0</v>
      </c>
      <c r="K513" s="190" t="s">
        <v>1</v>
      </c>
      <c r="L513" s="38"/>
      <c r="M513" s="195" t="s">
        <v>1</v>
      </c>
      <c r="N513" s="196" t="s">
        <v>41</v>
      </c>
      <c r="O513" s="66"/>
      <c r="P513" s="197">
        <f>O513*H513</f>
        <v>0</v>
      </c>
      <c r="Q513" s="197">
        <v>3.3000000000000002E-2</v>
      </c>
      <c r="R513" s="197">
        <f>Q513*H513</f>
        <v>0.18479999999999999</v>
      </c>
      <c r="S513" s="197">
        <v>0</v>
      </c>
      <c r="T513" s="198">
        <f>S513*H513</f>
        <v>0</v>
      </c>
      <c r="AR513" s="199" t="s">
        <v>228</v>
      </c>
      <c r="AT513" s="199" t="s">
        <v>142</v>
      </c>
      <c r="AU513" s="199" t="s">
        <v>85</v>
      </c>
      <c r="AY513" s="17" t="s">
        <v>140</v>
      </c>
      <c r="BE513" s="200">
        <f>IF(N513="základní",J513,0)</f>
        <v>0</v>
      </c>
      <c r="BF513" s="200">
        <f>IF(N513="snížená",J513,0)</f>
        <v>0</v>
      </c>
      <c r="BG513" s="200">
        <f>IF(N513="zákl. přenesená",J513,0)</f>
        <v>0</v>
      </c>
      <c r="BH513" s="200">
        <f>IF(N513="sníž. přenesená",J513,0)</f>
        <v>0</v>
      </c>
      <c r="BI513" s="200">
        <f>IF(N513="nulová",J513,0)</f>
        <v>0</v>
      </c>
      <c r="BJ513" s="17" t="s">
        <v>81</v>
      </c>
      <c r="BK513" s="200">
        <f>ROUND(I513*H513,2)</f>
        <v>0</v>
      </c>
      <c r="BL513" s="17" t="s">
        <v>228</v>
      </c>
      <c r="BM513" s="199" t="s">
        <v>745</v>
      </c>
    </row>
    <row r="514" spans="2:65" s="13" customFormat="1" ht="11.25">
      <c r="B514" s="212"/>
      <c r="C514" s="213"/>
      <c r="D514" s="203" t="s">
        <v>149</v>
      </c>
      <c r="E514" s="214" t="s">
        <v>1</v>
      </c>
      <c r="F514" s="215" t="s">
        <v>746</v>
      </c>
      <c r="G514" s="213"/>
      <c r="H514" s="216">
        <v>5.6</v>
      </c>
      <c r="I514" s="217"/>
      <c r="J514" s="213"/>
      <c r="K514" s="213"/>
      <c r="L514" s="218"/>
      <c r="M514" s="219"/>
      <c r="N514" s="220"/>
      <c r="O514" s="220"/>
      <c r="P514" s="220"/>
      <c r="Q514" s="220"/>
      <c r="R514" s="220"/>
      <c r="S514" s="220"/>
      <c r="T514" s="221"/>
      <c r="AT514" s="222" t="s">
        <v>149</v>
      </c>
      <c r="AU514" s="222" t="s">
        <v>85</v>
      </c>
      <c r="AV514" s="13" t="s">
        <v>85</v>
      </c>
      <c r="AW514" s="13" t="s">
        <v>32</v>
      </c>
      <c r="AX514" s="13" t="s">
        <v>81</v>
      </c>
      <c r="AY514" s="222" t="s">
        <v>140</v>
      </c>
    </row>
    <row r="515" spans="2:65" s="1" customFormat="1" ht="16.5" customHeight="1">
      <c r="B515" s="34"/>
      <c r="C515" s="245" t="s">
        <v>747</v>
      </c>
      <c r="D515" s="245" t="s">
        <v>244</v>
      </c>
      <c r="E515" s="246" t="s">
        <v>748</v>
      </c>
      <c r="F515" s="247" t="s">
        <v>749</v>
      </c>
      <c r="G515" s="248" t="s">
        <v>145</v>
      </c>
      <c r="H515" s="249">
        <v>5.88</v>
      </c>
      <c r="I515" s="250"/>
      <c r="J515" s="251">
        <f>ROUND(I515*H515,2)</f>
        <v>0</v>
      </c>
      <c r="K515" s="247" t="s">
        <v>1</v>
      </c>
      <c r="L515" s="252"/>
      <c r="M515" s="253" t="s">
        <v>1</v>
      </c>
      <c r="N515" s="254" t="s">
        <v>41</v>
      </c>
      <c r="O515" s="66"/>
      <c r="P515" s="197">
        <f>O515*H515</f>
        <v>0</v>
      </c>
      <c r="Q515" s="197">
        <v>7.0000000000000007E-2</v>
      </c>
      <c r="R515" s="197">
        <f>Q515*H515</f>
        <v>0.41160000000000002</v>
      </c>
      <c r="S515" s="197">
        <v>0</v>
      </c>
      <c r="T515" s="198">
        <f>S515*H515</f>
        <v>0</v>
      </c>
      <c r="AR515" s="199" t="s">
        <v>337</v>
      </c>
      <c r="AT515" s="199" t="s">
        <v>244</v>
      </c>
      <c r="AU515" s="199" t="s">
        <v>85</v>
      </c>
      <c r="AY515" s="17" t="s">
        <v>140</v>
      </c>
      <c r="BE515" s="200">
        <f>IF(N515="základní",J515,0)</f>
        <v>0</v>
      </c>
      <c r="BF515" s="200">
        <f>IF(N515="snížená",J515,0)</f>
        <v>0</v>
      </c>
      <c r="BG515" s="200">
        <f>IF(N515="zákl. přenesená",J515,0)</f>
        <v>0</v>
      </c>
      <c r="BH515" s="200">
        <f>IF(N515="sníž. přenesená",J515,0)</f>
        <v>0</v>
      </c>
      <c r="BI515" s="200">
        <f>IF(N515="nulová",J515,0)</f>
        <v>0</v>
      </c>
      <c r="BJ515" s="17" t="s">
        <v>81</v>
      </c>
      <c r="BK515" s="200">
        <f>ROUND(I515*H515,2)</f>
        <v>0</v>
      </c>
      <c r="BL515" s="17" t="s">
        <v>228</v>
      </c>
      <c r="BM515" s="199" t="s">
        <v>750</v>
      </c>
    </row>
    <row r="516" spans="2:65" s="13" customFormat="1" ht="11.25">
      <c r="B516" s="212"/>
      <c r="C516" s="213"/>
      <c r="D516" s="203" t="s">
        <v>149</v>
      </c>
      <c r="E516" s="213"/>
      <c r="F516" s="215" t="s">
        <v>751</v>
      </c>
      <c r="G516" s="213"/>
      <c r="H516" s="216">
        <v>5.88</v>
      </c>
      <c r="I516" s="217"/>
      <c r="J516" s="213"/>
      <c r="K516" s="213"/>
      <c r="L516" s="218"/>
      <c r="M516" s="219"/>
      <c r="N516" s="220"/>
      <c r="O516" s="220"/>
      <c r="P516" s="220"/>
      <c r="Q516" s="220"/>
      <c r="R516" s="220"/>
      <c r="S516" s="220"/>
      <c r="T516" s="221"/>
      <c r="AT516" s="222" t="s">
        <v>149</v>
      </c>
      <c r="AU516" s="222" t="s">
        <v>85</v>
      </c>
      <c r="AV516" s="13" t="s">
        <v>85</v>
      </c>
      <c r="AW516" s="13" t="s">
        <v>4</v>
      </c>
      <c r="AX516" s="13" t="s">
        <v>81</v>
      </c>
      <c r="AY516" s="222" t="s">
        <v>140</v>
      </c>
    </row>
    <row r="517" spans="2:65" s="11" customFormat="1" ht="22.9" customHeight="1">
      <c r="B517" s="172"/>
      <c r="C517" s="173"/>
      <c r="D517" s="174" t="s">
        <v>75</v>
      </c>
      <c r="E517" s="186" t="s">
        <v>752</v>
      </c>
      <c r="F517" s="186" t="s">
        <v>753</v>
      </c>
      <c r="G517" s="173"/>
      <c r="H517" s="173"/>
      <c r="I517" s="176"/>
      <c r="J517" s="187">
        <f>BK517</f>
        <v>0</v>
      </c>
      <c r="K517" s="173"/>
      <c r="L517" s="178"/>
      <c r="M517" s="179"/>
      <c r="N517" s="180"/>
      <c r="O517" s="180"/>
      <c r="P517" s="181">
        <f>SUM(P518:P520)</f>
        <v>0</v>
      </c>
      <c r="Q517" s="180"/>
      <c r="R517" s="181">
        <f>SUM(R518:R520)</f>
        <v>2.15E-3</v>
      </c>
      <c r="S517" s="180"/>
      <c r="T517" s="182">
        <f>SUM(T518:T520)</f>
        <v>0</v>
      </c>
      <c r="AR517" s="183" t="s">
        <v>85</v>
      </c>
      <c r="AT517" s="184" t="s">
        <v>75</v>
      </c>
      <c r="AU517" s="184" t="s">
        <v>81</v>
      </c>
      <c r="AY517" s="183" t="s">
        <v>140</v>
      </c>
      <c r="BK517" s="185">
        <f>SUM(BK518:BK520)</f>
        <v>0</v>
      </c>
    </row>
    <row r="518" spans="2:65" s="1" customFormat="1" ht="16.5" customHeight="1">
      <c r="B518" s="34"/>
      <c r="C518" s="188" t="s">
        <v>754</v>
      </c>
      <c r="D518" s="188" t="s">
        <v>142</v>
      </c>
      <c r="E518" s="189" t="s">
        <v>755</v>
      </c>
      <c r="F518" s="190" t="s">
        <v>756</v>
      </c>
      <c r="G518" s="191" t="s">
        <v>145</v>
      </c>
      <c r="H518" s="192">
        <v>5</v>
      </c>
      <c r="I518" s="193"/>
      <c r="J518" s="194">
        <f>ROUND(I518*H518,2)</f>
        <v>0</v>
      </c>
      <c r="K518" s="190" t="s">
        <v>146</v>
      </c>
      <c r="L518" s="38"/>
      <c r="M518" s="195" t="s">
        <v>1</v>
      </c>
      <c r="N518" s="196" t="s">
        <v>41</v>
      </c>
      <c r="O518" s="66"/>
      <c r="P518" s="197">
        <f>O518*H518</f>
        <v>0</v>
      </c>
      <c r="Q518" s="197">
        <v>4.2999999999999999E-4</v>
      </c>
      <c r="R518" s="197">
        <f>Q518*H518</f>
        <v>2.15E-3</v>
      </c>
      <c r="S518" s="197">
        <v>0</v>
      </c>
      <c r="T518" s="198">
        <f>S518*H518</f>
        <v>0</v>
      </c>
      <c r="AR518" s="199" t="s">
        <v>228</v>
      </c>
      <c r="AT518" s="199" t="s">
        <v>142</v>
      </c>
      <c r="AU518" s="199" t="s">
        <v>85</v>
      </c>
      <c r="AY518" s="17" t="s">
        <v>140</v>
      </c>
      <c r="BE518" s="200">
        <f>IF(N518="základní",J518,0)</f>
        <v>0</v>
      </c>
      <c r="BF518" s="200">
        <f>IF(N518="snížená",J518,0)</f>
        <v>0</v>
      </c>
      <c r="BG518" s="200">
        <f>IF(N518="zákl. přenesená",J518,0)</f>
        <v>0</v>
      </c>
      <c r="BH518" s="200">
        <f>IF(N518="sníž. přenesená",J518,0)</f>
        <v>0</v>
      </c>
      <c r="BI518" s="200">
        <f>IF(N518="nulová",J518,0)</f>
        <v>0</v>
      </c>
      <c r="BJ518" s="17" t="s">
        <v>81</v>
      </c>
      <c r="BK518" s="200">
        <f>ROUND(I518*H518,2)</f>
        <v>0</v>
      </c>
      <c r="BL518" s="17" t="s">
        <v>228</v>
      </c>
      <c r="BM518" s="199" t="s">
        <v>757</v>
      </c>
    </row>
    <row r="519" spans="2:65" s="12" customFormat="1" ht="11.25">
      <c r="B519" s="201"/>
      <c r="C519" s="202"/>
      <c r="D519" s="203" t="s">
        <v>149</v>
      </c>
      <c r="E519" s="204" t="s">
        <v>1</v>
      </c>
      <c r="F519" s="205" t="s">
        <v>374</v>
      </c>
      <c r="G519" s="202"/>
      <c r="H519" s="204" t="s">
        <v>1</v>
      </c>
      <c r="I519" s="206"/>
      <c r="J519" s="202"/>
      <c r="K519" s="202"/>
      <c r="L519" s="207"/>
      <c r="M519" s="208"/>
      <c r="N519" s="209"/>
      <c r="O519" s="209"/>
      <c r="P519" s="209"/>
      <c r="Q519" s="209"/>
      <c r="R519" s="209"/>
      <c r="S519" s="209"/>
      <c r="T519" s="210"/>
      <c r="AT519" s="211" t="s">
        <v>149</v>
      </c>
      <c r="AU519" s="211" t="s">
        <v>85</v>
      </c>
      <c r="AV519" s="12" t="s">
        <v>81</v>
      </c>
      <c r="AW519" s="12" t="s">
        <v>32</v>
      </c>
      <c r="AX519" s="12" t="s">
        <v>76</v>
      </c>
      <c r="AY519" s="211" t="s">
        <v>140</v>
      </c>
    </row>
    <row r="520" spans="2:65" s="13" customFormat="1" ht="11.25">
      <c r="B520" s="212"/>
      <c r="C520" s="213"/>
      <c r="D520" s="203" t="s">
        <v>149</v>
      </c>
      <c r="E520" s="214" t="s">
        <v>1</v>
      </c>
      <c r="F520" s="215" t="s">
        <v>166</v>
      </c>
      <c r="G520" s="213"/>
      <c r="H520" s="216">
        <v>5</v>
      </c>
      <c r="I520" s="217"/>
      <c r="J520" s="213"/>
      <c r="K520" s="213"/>
      <c r="L520" s="218"/>
      <c r="M520" s="219"/>
      <c r="N520" s="220"/>
      <c r="O520" s="220"/>
      <c r="P520" s="220"/>
      <c r="Q520" s="220"/>
      <c r="R520" s="220"/>
      <c r="S520" s="220"/>
      <c r="T520" s="221"/>
      <c r="AT520" s="222" t="s">
        <v>149</v>
      </c>
      <c r="AU520" s="222" t="s">
        <v>85</v>
      </c>
      <c r="AV520" s="13" t="s">
        <v>85</v>
      </c>
      <c r="AW520" s="13" t="s">
        <v>32</v>
      </c>
      <c r="AX520" s="13" t="s">
        <v>81</v>
      </c>
      <c r="AY520" s="222" t="s">
        <v>140</v>
      </c>
    </row>
    <row r="521" spans="2:65" s="11" customFormat="1" ht="25.9" customHeight="1">
      <c r="B521" s="172"/>
      <c r="C521" s="173"/>
      <c r="D521" s="174" t="s">
        <v>75</v>
      </c>
      <c r="E521" s="175" t="s">
        <v>758</v>
      </c>
      <c r="F521" s="175" t="s">
        <v>759</v>
      </c>
      <c r="G521" s="173"/>
      <c r="H521" s="173"/>
      <c r="I521" s="176"/>
      <c r="J521" s="177">
        <f>BK521</f>
        <v>0</v>
      </c>
      <c r="K521" s="173"/>
      <c r="L521" s="178"/>
      <c r="M521" s="179"/>
      <c r="N521" s="180"/>
      <c r="O521" s="180"/>
      <c r="P521" s="181">
        <f>P522+P524+P526+P528</f>
        <v>0</v>
      </c>
      <c r="Q521" s="180"/>
      <c r="R521" s="181">
        <f>R522+R524+R526+R528</f>
        <v>0</v>
      </c>
      <c r="S521" s="180"/>
      <c r="T521" s="182">
        <f>T522+T524+T526+T528</f>
        <v>0</v>
      </c>
      <c r="AR521" s="183" t="s">
        <v>166</v>
      </c>
      <c r="AT521" s="184" t="s">
        <v>75</v>
      </c>
      <c r="AU521" s="184" t="s">
        <v>76</v>
      </c>
      <c r="AY521" s="183" t="s">
        <v>140</v>
      </c>
      <c r="BK521" s="185">
        <f>BK522+BK524+BK526+BK528</f>
        <v>0</v>
      </c>
    </row>
    <row r="522" spans="2:65" s="11" customFormat="1" ht="22.9" customHeight="1">
      <c r="B522" s="172"/>
      <c r="C522" s="173"/>
      <c r="D522" s="174" t="s">
        <v>75</v>
      </c>
      <c r="E522" s="186" t="s">
        <v>760</v>
      </c>
      <c r="F522" s="186" t="s">
        <v>761</v>
      </c>
      <c r="G522" s="173"/>
      <c r="H522" s="173"/>
      <c r="I522" s="176"/>
      <c r="J522" s="187">
        <f>BK522</f>
        <v>0</v>
      </c>
      <c r="K522" s="173"/>
      <c r="L522" s="178"/>
      <c r="M522" s="179"/>
      <c r="N522" s="180"/>
      <c r="O522" s="180"/>
      <c r="P522" s="181">
        <f>P523</f>
        <v>0</v>
      </c>
      <c r="Q522" s="180"/>
      <c r="R522" s="181">
        <f>R523</f>
        <v>0</v>
      </c>
      <c r="S522" s="180"/>
      <c r="T522" s="182">
        <f>T523</f>
        <v>0</v>
      </c>
      <c r="AR522" s="183" t="s">
        <v>166</v>
      </c>
      <c r="AT522" s="184" t="s">
        <v>75</v>
      </c>
      <c r="AU522" s="184" t="s">
        <v>81</v>
      </c>
      <c r="AY522" s="183" t="s">
        <v>140</v>
      </c>
      <c r="BK522" s="185">
        <f>BK523</f>
        <v>0</v>
      </c>
    </row>
    <row r="523" spans="2:65" s="1" customFormat="1" ht="16.5" customHeight="1">
      <c r="B523" s="34"/>
      <c r="C523" s="188" t="s">
        <v>762</v>
      </c>
      <c r="D523" s="188" t="s">
        <v>142</v>
      </c>
      <c r="E523" s="189" t="s">
        <v>763</v>
      </c>
      <c r="F523" s="190" t="s">
        <v>761</v>
      </c>
      <c r="G523" s="191" t="s">
        <v>764</v>
      </c>
      <c r="H523" s="192">
        <v>1</v>
      </c>
      <c r="I523" s="193"/>
      <c r="J523" s="194">
        <f>ROUND(I523*H523,2)</f>
        <v>0</v>
      </c>
      <c r="K523" s="190" t="s">
        <v>146</v>
      </c>
      <c r="L523" s="38"/>
      <c r="M523" s="195" t="s">
        <v>1</v>
      </c>
      <c r="N523" s="196" t="s">
        <v>41</v>
      </c>
      <c r="O523" s="66"/>
      <c r="P523" s="197">
        <f>O523*H523</f>
        <v>0</v>
      </c>
      <c r="Q523" s="197">
        <v>0</v>
      </c>
      <c r="R523" s="197">
        <f>Q523*H523</f>
        <v>0</v>
      </c>
      <c r="S523" s="197">
        <v>0</v>
      </c>
      <c r="T523" s="198">
        <f>S523*H523</f>
        <v>0</v>
      </c>
      <c r="AR523" s="199" t="s">
        <v>765</v>
      </c>
      <c r="AT523" s="199" t="s">
        <v>142</v>
      </c>
      <c r="AU523" s="199" t="s">
        <v>85</v>
      </c>
      <c r="AY523" s="17" t="s">
        <v>140</v>
      </c>
      <c r="BE523" s="200">
        <f>IF(N523="základní",J523,0)</f>
        <v>0</v>
      </c>
      <c r="BF523" s="200">
        <f>IF(N523="snížená",J523,0)</f>
        <v>0</v>
      </c>
      <c r="BG523" s="200">
        <f>IF(N523="zákl. přenesená",J523,0)</f>
        <v>0</v>
      </c>
      <c r="BH523" s="200">
        <f>IF(N523="sníž. přenesená",J523,0)</f>
        <v>0</v>
      </c>
      <c r="BI523" s="200">
        <f>IF(N523="nulová",J523,0)</f>
        <v>0</v>
      </c>
      <c r="BJ523" s="17" t="s">
        <v>81</v>
      </c>
      <c r="BK523" s="200">
        <f>ROUND(I523*H523,2)</f>
        <v>0</v>
      </c>
      <c r="BL523" s="17" t="s">
        <v>765</v>
      </c>
      <c r="BM523" s="199" t="s">
        <v>766</v>
      </c>
    </row>
    <row r="524" spans="2:65" s="11" customFormat="1" ht="22.9" customHeight="1">
      <c r="B524" s="172"/>
      <c r="C524" s="173"/>
      <c r="D524" s="174" t="s">
        <v>75</v>
      </c>
      <c r="E524" s="186" t="s">
        <v>767</v>
      </c>
      <c r="F524" s="186" t="s">
        <v>768</v>
      </c>
      <c r="G524" s="173"/>
      <c r="H524" s="173"/>
      <c r="I524" s="176"/>
      <c r="J524" s="187">
        <f>BK524</f>
        <v>0</v>
      </c>
      <c r="K524" s="173"/>
      <c r="L524" s="178"/>
      <c r="M524" s="179"/>
      <c r="N524" s="180"/>
      <c r="O524" s="180"/>
      <c r="P524" s="181">
        <f>P525</f>
        <v>0</v>
      </c>
      <c r="Q524" s="180"/>
      <c r="R524" s="181">
        <f>R525</f>
        <v>0</v>
      </c>
      <c r="S524" s="180"/>
      <c r="T524" s="182">
        <f>T525</f>
        <v>0</v>
      </c>
      <c r="AR524" s="183" t="s">
        <v>166</v>
      </c>
      <c r="AT524" s="184" t="s">
        <v>75</v>
      </c>
      <c r="AU524" s="184" t="s">
        <v>81</v>
      </c>
      <c r="AY524" s="183" t="s">
        <v>140</v>
      </c>
      <c r="BK524" s="185">
        <f>BK525</f>
        <v>0</v>
      </c>
    </row>
    <row r="525" spans="2:65" s="1" customFormat="1" ht="16.5" customHeight="1">
      <c r="B525" s="34"/>
      <c r="C525" s="188" t="s">
        <v>769</v>
      </c>
      <c r="D525" s="188" t="s">
        <v>142</v>
      </c>
      <c r="E525" s="189" t="s">
        <v>770</v>
      </c>
      <c r="F525" s="190" t="s">
        <v>768</v>
      </c>
      <c r="G525" s="191" t="s">
        <v>764</v>
      </c>
      <c r="H525" s="192">
        <v>1</v>
      </c>
      <c r="I525" s="193"/>
      <c r="J525" s="194">
        <f>ROUND(I525*H525,2)</f>
        <v>0</v>
      </c>
      <c r="K525" s="190" t="s">
        <v>146</v>
      </c>
      <c r="L525" s="38"/>
      <c r="M525" s="195" t="s">
        <v>1</v>
      </c>
      <c r="N525" s="196" t="s">
        <v>41</v>
      </c>
      <c r="O525" s="66"/>
      <c r="P525" s="197">
        <f>O525*H525</f>
        <v>0</v>
      </c>
      <c r="Q525" s="197">
        <v>0</v>
      </c>
      <c r="R525" s="197">
        <f>Q525*H525</f>
        <v>0</v>
      </c>
      <c r="S525" s="197">
        <v>0</v>
      </c>
      <c r="T525" s="198">
        <f>S525*H525</f>
        <v>0</v>
      </c>
      <c r="AR525" s="199" t="s">
        <v>765</v>
      </c>
      <c r="AT525" s="199" t="s">
        <v>142</v>
      </c>
      <c r="AU525" s="199" t="s">
        <v>85</v>
      </c>
      <c r="AY525" s="17" t="s">
        <v>140</v>
      </c>
      <c r="BE525" s="200">
        <f>IF(N525="základní",J525,0)</f>
        <v>0</v>
      </c>
      <c r="BF525" s="200">
        <f>IF(N525="snížená",J525,0)</f>
        <v>0</v>
      </c>
      <c r="BG525" s="200">
        <f>IF(N525="zákl. přenesená",J525,0)</f>
        <v>0</v>
      </c>
      <c r="BH525" s="200">
        <f>IF(N525="sníž. přenesená",J525,0)</f>
        <v>0</v>
      </c>
      <c r="BI525" s="200">
        <f>IF(N525="nulová",J525,0)</f>
        <v>0</v>
      </c>
      <c r="BJ525" s="17" t="s">
        <v>81</v>
      </c>
      <c r="BK525" s="200">
        <f>ROUND(I525*H525,2)</f>
        <v>0</v>
      </c>
      <c r="BL525" s="17" t="s">
        <v>765</v>
      </c>
      <c r="BM525" s="199" t="s">
        <v>771</v>
      </c>
    </row>
    <row r="526" spans="2:65" s="11" customFormat="1" ht="22.9" customHeight="1">
      <c r="B526" s="172"/>
      <c r="C526" s="173"/>
      <c r="D526" s="174" t="s">
        <v>75</v>
      </c>
      <c r="E526" s="186" t="s">
        <v>772</v>
      </c>
      <c r="F526" s="186" t="s">
        <v>773</v>
      </c>
      <c r="G526" s="173"/>
      <c r="H526" s="173"/>
      <c r="I526" s="176"/>
      <c r="J526" s="187">
        <f>BK526</f>
        <v>0</v>
      </c>
      <c r="K526" s="173"/>
      <c r="L526" s="178"/>
      <c r="M526" s="179"/>
      <c r="N526" s="180"/>
      <c r="O526" s="180"/>
      <c r="P526" s="181">
        <f>P527</f>
        <v>0</v>
      </c>
      <c r="Q526" s="180"/>
      <c r="R526" s="181">
        <f>R527</f>
        <v>0</v>
      </c>
      <c r="S526" s="180"/>
      <c r="T526" s="182">
        <f>T527</f>
        <v>0</v>
      </c>
      <c r="AR526" s="183" t="s">
        <v>166</v>
      </c>
      <c r="AT526" s="184" t="s">
        <v>75</v>
      </c>
      <c r="AU526" s="184" t="s">
        <v>81</v>
      </c>
      <c r="AY526" s="183" t="s">
        <v>140</v>
      </c>
      <c r="BK526" s="185">
        <f>BK527</f>
        <v>0</v>
      </c>
    </row>
    <row r="527" spans="2:65" s="1" customFormat="1" ht="16.5" customHeight="1">
      <c r="B527" s="34"/>
      <c r="C527" s="188" t="s">
        <v>774</v>
      </c>
      <c r="D527" s="188" t="s">
        <v>142</v>
      </c>
      <c r="E527" s="189" t="s">
        <v>775</v>
      </c>
      <c r="F527" s="190" t="s">
        <v>773</v>
      </c>
      <c r="G527" s="191" t="s">
        <v>764</v>
      </c>
      <c r="H527" s="192">
        <v>1</v>
      </c>
      <c r="I527" s="193"/>
      <c r="J527" s="194">
        <f>ROUND(I527*H527,2)</f>
        <v>0</v>
      </c>
      <c r="K527" s="190" t="s">
        <v>146</v>
      </c>
      <c r="L527" s="38"/>
      <c r="M527" s="195" t="s">
        <v>1</v>
      </c>
      <c r="N527" s="196" t="s">
        <v>41</v>
      </c>
      <c r="O527" s="66"/>
      <c r="P527" s="197">
        <f>O527*H527</f>
        <v>0</v>
      </c>
      <c r="Q527" s="197">
        <v>0</v>
      </c>
      <c r="R527" s="197">
        <f>Q527*H527</f>
        <v>0</v>
      </c>
      <c r="S527" s="197">
        <v>0</v>
      </c>
      <c r="T527" s="198">
        <f>S527*H527</f>
        <v>0</v>
      </c>
      <c r="AR527" s="199" t="s">
        <v>765</v>
      </c>
      <c r="AT527" s="199" t="s">
        <v>142</v>
      </c>
      <c r="AU527" s="199" t="s">
        <v>85</v>
      </c>
      <c r="AY527" s="17" t="s">
        <v>140</v>
      </c>
      <c r="BE527" s="200">
        <f>IF(N527="základní",J527,0)</f>
        <v>0</v>
      </c>
      <c r="BF527" s="200">
        <f>IF(N527="snížená",J527,0)</f>
        <v>0</v>
      </c>
      <c r="BG527" s="200">
        <f>IF(N527="zákl. přenesená",J527,0)</f>
        <v>0</v>
      </c>
      <c r="BH527" s="200">
        <f>IF(N527="sníž. přenesená",J527,0)</f>
        <v>0</v>
      </c>
      <c r="BI527" s="200">
        <f>IF(N527="nulová",J527,0)</f>
        <v>0</v>
      </c>
      <c r="BJ527" s="17" t="s">
        <v>81</v>
      </c>
      <c r="BK527" s="200">
        <f>ROUND(I527*H527,2)</f>
        <v>0</v>
      </c>
      <c r="BL527" s="17" t="s">
        <v>765</v>
      </c>
      <c r="BM527" s="199" t="s">
        <v>776</v>
      </c>
    </row>
    <row r="528" spans="2:65" s="11" customFormat="1" ht="22.9" customHeight="1">
      <c r="B528" s="172"/>
      <c r="C528" s="173"/>
      <c r="D528" s="174" t="s">
        <v>75</v>
      </c>
      <c r="E528" s="186" t="s">
        <v>777</v>
      </c>
      <c r="F528" s="186" t="s">
        <v>778</v>
      </c>
      <c r="G528" s="173"/>
      <c r="H528" s="173"/>
      <c r="I528" s="176"/>
      <c r="J528" s="187">
        <f>BK528</f>
        <v>0</v>
      </c>
      <c r="K528" s="173"/>
      <c r="L528" s="178"/>
      <c r="M528" s="179"/>
      <c r="N528" s="180"/>
      <c r="O528" s="180"/>
      <c r="P528" s="181">
        <f>P529</f>
        <v>0</v>
      </c>
      <c r="Q528" s="180"/>
      <c r="R528" s="181">
        <f>R529</f>
        <v>0</v>
      </c>
      <c r="S528" s="180"/>
      <c r="T528" s="182">
        <f>T529</f>
        <v>0</v>
      </c>
      <c r="AR528" s="183" t="s">
        <v>166</v>
      </c>
      <c r="AT528" s="184" t="s">
        <v>75</v>
      </c>
      <c r="AU528" s="184" t="s">
        <v>81</v>
      </c>
      <c r="AY528" s="183" t="s">
        <v>140</v>
      </c>
      <c r="BK528" s="185">
        <f>BK529</f>
        <v>0</v>
      </c>
    </row>
    <row r="529" spans="2:65" s="1" customFormat="1" ht="16.5" customHeight="1">
      <c r="B529" s="34"/>
      <c r="C529" s="188" t="s">
        <v>779</v>
      </c>
      <c r="D529" s="188" t="s">
        <v>142</v>
      </c>
      <c r="E529" s="189" t="s">
        <v>780</v>
      </c>
      <c r="F529" s="190" t="s">
        <v>778</v>
      </c>
      <c r="G529" s="191" t="s">
        <v>764</v>
      </c>
      <c r="H529" s="192">
        <v>1</v>
      </c>
      <c r="I529" s="193"/>
      <c r="J529" s="194">
        <f>ROUND(I529*H529,2)</f>
        <v>0</v>
      </c>
      <c r="K529" s="190" t="s">
        <v>146</v>
      </c>
      <c r="L529" s="38"/>
      <c r="M529" s="255" t="s">
        <v>1</v>
      </c>
      <c r="N529" s="256" t="s">
        <v>41</v>
      </c>
      <c r="O529" s="257"/>
      <c r="P529" s="258">
        <f>O529*H529</f>
        <v>0</v>
      </c>
      <c r="Q529" s="258">
        <v>0</v>
      </c>
      <c r="R529" s="258">
        <f>Q529*H529</f>
        <v>0</v>
      </c>
      <c r="S529" s="258">
        <v>0</v>
      </c>
      <c r="T529" s="259">
        <f>S529*H529</f>
        <v>0</v>
      </c>
      <c r="AR529" s="199" t="s">
        <v>765</v>
      </c>
      <c r="AT529" s="199" t="s">
        <v>142</v>
      </c>
      <c r="AU529" s="199" t="s">
        <v>85</v>
      </c>
      <c r="AY529" s="17" t="s">
        <v>140</v>
      </c>
      <c r="BE529" s="200">
        <f>IF(N529="základní",J529,0)</f>
        <v>0</v>
      </c>
      <c r="BF529" s="200">
        <f>IF(N529="snížená",J529,0)</f>
        <v>0</v>
      </c>
      <c r="BG529" s="200">
        <f>IF(N529="zákl. přenesená",J529,0)</f>
        <v>0</v>
      </c>
      <c r="BH529" s="200">
        <f>IF(N529="sníž. přenesená",J529,0)</f>
        <v>0</v>
      </c>
      <c r="BI529" s="200">
        <f>IF(N529="nulová",J529,0)</f>
        <v>0</v>
      </c>
      <c r="BJ529" s="17" t="s">
        <v>81</v>
      </c>
      <c r="BK529" s="200">
        <f>ROUND(I529*H529,2)</f>
        <v>0</v>
      </c>
      <c r="BL529" s="17" t="s">
        <v>765</v>
      </c>
      <c r="BM529" s="199" t="s">
        <v>781</v>
      </c>
    </row>
    <row r="530" spans="2:65" s="1" customFormat="1" ht="6.95" customHeight="1">
      <c r="B530" s="49"/>
      <c r="C530" s="50"/>
      <c r="D530" s="50"/>
      <c r="E530" s="50"/>
      <c r="F530" s="50"/>
      <c r="G530" s="50"/>
      <c r="H530" s="50"/>
      <c r="I530" s="138"/>
      <c r="J530" s="50"/>
      <c r="K530" s="50"/>
      <c r="L530" s="38"/>
    </row>
  </sheetData>
  <sheetProtection algorithmName="SHA-512" hashValue="/qfdmKH2VPz//Xwn1IeaslUmu59XzridF2VJtYxZX6oRe2KTw6mWm9iILJgqR5sNybli+kUotd6RUhb+ZT4tog==" saltValue="hztlVu0OmlCK+D+2kAq80+TigRl/fiYzNLPTelPDO5EFxqJIAhixQ8+2fr2c18BOrmbj1mKFOOtmiOuHVqrXWQ==" spinCount="100000" sheet="1" objects="1" scenarios="1" formatColumns="0" formatRows="0" autoFilter="0"/>
  <autoFilter ref="C136:K529"/>
  <mergeCells count="6">
    <mergeCell ref="L2:V2"/>
    <mergeCell ref="E7:H7"/>
    <mergeCell ref="E16:H16"/>
    <mergeCell ref="E25:H25"/>
    <mergeCell ref="E85:H85"/>
    <mergeCell ref="E129:H1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20-10 - OPRAVA SCHODIŠTĚ,...</vt:lpstr>
      <vt:lpstr>'20-10 - OPRAVA SCHODIŠTĚ,...'!Názvy_tisku</vt:lpstr>
      <vt:lpstr>'Rekapitulace stavby'!Názvy_tisku</vt:lpstr>
      <vt:lpstr>'20-10 - OPRAVA SCHODIŠTĚ,...'!Oblast_tisku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Duben</dc:creator>
  <cp:lastModifiedBy>HP</cp:lastModifiedBy>
  <dcterms:created xsi:type="dcterms:W3CDTF">2020-02-24T06:02:49Z</dcterms:created>
  <dcterms:modified xsi:type="dcterms:W3CDTF">2020-02-24T06:04:30Z</dcterms:modified>
</cp:coreProperties>
</file>